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60" windowWidth="14475" windowHeight="8010"/>
  </bookViews>
  <sheets>
    <sheet name="Introduction" sheetId="20" r:id="rId1"/>
    <sheet name="Mode d'emploi" sheetId="10" r:id="rId2"/>
    <sheet name="Catégories" sheetId="1" r:id="rId3"/>
    <sheet name="Résultats" sheetId="3" r:id="rId4"/>
    <sheet name="Echantillon (1)" sheetId="2" r:id="rId5"/>
    <sheet name="Echantillon (2)" sheetId="11" r:id="rId6"/>
    <sheet name="Echantillon (3)" sheetId="12" r:id="rId7"/>
    <sheet name="Echantillon (4)" sheetId="13" r:id="rId8"/>
    <sheet name="Echantillon (5)" sheetId="14" r:id="rId9"/>
    <sheet name="Echantillon (6)" sheetId="15" r:id="rId10"/>
    <sheet name="Echantillon (7)" sheetId="16" r:id="rId11"/>
    <sheet name="Echantillon (8)" sheetId="17" r:id="rId12"/>
    <sheet name="Echantillon (9)" sheetId="18" r:id="rId13"/>
    <sheet name="Echantillon (10)" sheetId="19" r:id="rId14"/>
  </sheets>
  <definedNames>
    <definedName name="pgranu">Résultats!$X$20:OFFSET(Résultats!$Y$24,0,Résultats!$R$4-1,,)</definedName>
    <definedName name="saison">OFFSET(Catégories!$D$7,0,0,,Catégories!$B$7)</definedName>
    <definedName name="typologie">OFFSET(Catégories!$D$3,0,0,,Catégories!$B$3)</definedName>
  </definedNames>
  <calcPr calcId="145621"/>
</workbook>
</file>

<file path=xl/calcChain.xml><?xml version="1.0" encoding="utf-8"?>
<calcChain xmlns="http://schemas.openxmlformats.org/spreadsheetml/2006/main">
  <c r="P16" i="3" l="1"/>
  <c r="P6" i="3"/>
  <c r="O8" i="3"/>
  <c r="O7" i="3"/>
  <c r="D4" i="1" l="1"/>
  <c r="F5" i="1" l="1"/>
  <c r="E5" i="1"/>
  <c r="O5" i="1"/>
  <c r="K5" i="1"/>
  <c r="G5" i="1"/>
  <c r="M5" i="1"/>
  <c r="I5" i="1"/>
  <c r="P5" i="1"/>
  <c r="L5" i="1"/>
  <c r="H5" i="1"/>
  <c r="N5" i="1"/>
  <c r="J5" i="1"/>
  <c r="A68" i="3" l="1"/>
  <c r="G19" i="11"/>
  <c r="G19" i="12"/>
  <c r="G19" i="13"/>
  <c r="G19" i="14"/>
  <c r="G19" i="15"/>
  <c r="G19" i="16"/>
  <c r="G19" i="17"/>
  <c r="G19" i="18"/>
  <c r="G19" i="19"/>
  <c r="G19" i="2"/>
  <c r="W50" i="3" l="1"/>
  <c r="W51" i="3" s="1"/>
  <c r="W52" i="3" s="1"/>
  <c r="W53" i="3" s="1"/>
  <c r="W54" i="3" s="1"/>
  <c r="W55" i="3" s="1"/>
  <c r="W56" i="3" s="1"/>
  <c r="W57" i="3" s="1"/>
  <c r="W58" i="3" s="1"/>
  <c r="W59" i="3" s="1"/>
  <c r="W60" i="3" s="1"/>
  <c r="W61" i="3" s="1"/>
  <c r="W62" i="3" s="1"/>
  <c r="W63" i="3" s="1"/>
  <c r="W64" i="3" s="1"/>
  <c r="W30" i="3"/>
  <c r="W31" i="3" s="1"/>
  <c r="W32" i="3" s="1"/>
  <c r="W33" i="3" s="1"/>
  <c r="W34" i="3" s="1"/>
  <c r="W35" i="3" s="1"/>
  <c r="W36" i="3" s="1"/>
  <c r="W37" i="3" s="1"/>
  <c r="W38" i="3" s="1"/>
  <c r="W39" i="3" s="1"/>
  <c r="W40" i="3" s="1"/>
  <c r="W41" i="3" s="1"/>
  <c r="W42" i="3" s="1"/>
  <c r="W43" i="3" s="1"/>
  <c r="Y16" i="3" l="1"/>
  <c r="Z16" i="3"/>
  <c r="AA16" i="3"/>
  <c r="AB16" i="3"/>
  <c r="AC16" i="3"/>
  <c r="AD16" i="3"/>
  <c r="AE16" i="3"/>
  <c r="AF16" i="3"/>
  <c r="AG16" i="3"/>
  <c r="AH16" i="3"/>
  <c r="Y17" i="3"/>
  <c r="Z17" i="3"/>
  <c r="AA17" i="3"/>
  <c r="AB17" i="3"/>
  <c r="AC17" i="3"/>
  <c r="AD17" i="3"/>
  <c r="AE17" i="3"/>
  <c r="AF17" i="3"/>
  <c r="AG17" i="3"/>
  <c r="AH17" i="3"/>
  <c r="Y44" i="3"/>
  <c r="Z44" i="3"/>
  <c r="AA44" i="3"/>
  <c r="AB44" i="3"/>
  <c r="AC44" i="3"/>
  <c r="AD44" i="3"/>
  <c r="AE44" i="3"/>
  <c r="AF44" i="3"/>
  <c r="AG44" i="3"/>
  <c r="AH44" i="3"/>
  <c r="AY91" i="19"/>
  <c r="AC91" i="19"/>
  <c r="AA91" i="19"/>
  <c r="S91" i="19"/>
  <c r="K91" i="19"/>
  <c r="AY90" i="19"/>
  <c r="AA90" i="19"/>
  <c r="AC90" i="19" s="1"/>
  <c r="S90" i="19"/>
  <c r="K90" i="19"/>
  <c r="AH90" i="19" s="1"/>
  <c r="AY89" i="19"/>
  <c r="AA89" i="19"/>
  <c r="AC89" i="19" s="1"/>
  <c r="S89" i="19"/>
  <c r="K89" i="19"/>
  <c r="AH89" i="19" s="1"/>
  <c r="AY88" i="19"/>
  <c r="AH88" i="19"/>
  <c r="AA88" i="19"/>
  <c r="AC88" i="19" s="1"/>
  <c r="S88" i="19"/>
  <c r="M88" i="19"/>
  <c r="K88" i="19"/>
  <c r="AY87" i="19"/>
  <c r="AC87" i="19"/>
  <c r="AA87" i="19"/>
  <c r="S87" i="19"/>
  <c r="K87" i="19"/>
  <c r="AY86" i="19"/>
  <c r="AA86" i="19"/>
  <c r="AC86" i="19" s="1"/>
  <c r="S86" i="19"/>
  <c r="K86" i="19"/>
  <c r="AH86" i="19" s="1"/>
  <c r="AY85" i="19"/>
  <c r="AA85" i="19"/>
  <c r="AC85" i="19" s="1"/>
  <c r="S85" i="19"/>
  <c r="K85" i="19"/>
  <c r="AH85" i="19" s="1"/>
  <c r="AY84" i="19"/>
  <c r="AH84" i="19"/>
  <c r="AA84" i="19"/>
  <c r="AC84" i="19" s="1"/>
  <c r="S84" i="19"/>
  <c r="M84" i="19"/>
  <c r="K84" i="19"/>
  <c r="AY83" i="19"/>
  <c r="AC83" i="19"/>
  <c r="AA83" i="19"/>
  <c r="S83" i="19"/>
  <c r="K83" i="19"/>
  <c r="AY82" i="19"/>
  <c r="AA82" i="19"/>
  <c r="AC82" i="19" s="1"/>
  <c r="S82" i="19"/>
  <c r="K82" i="19"/>
  <c r="AH82" i="19" s="1"/>
  <c r="AY81" i="19"/>
  <c r="AA81" i="19"/>
  <c r="AC81" i="19" s="1"/>
  <c r="S81" i="19"/>
  <c r="K81" i="19"/>
  <c r="AH81" i="19" s="1"/>
  <c r="AY80" i="19"/>
  <c r="AH80" i="19"/>
  <c r="AA80" i="19"/>
  <c r="AC80" i="19" s="1"/>
  <c r="S80" i="19"/>
  <c r="M80" i="19"/>
  <c r="K80" i="19"/>
  <c r="AY79" i="19"/>
  <c r="AA79" i="19"/>
  <c r="AC79" i="19" s="1"/>
  <c r="S79" i="19"/>
  <c r="K79" i="19"/>
  <c r="AH79" i="19" s="1"/>
  <c r="AY78" i="19"/>
  <c r="AA78" i="19"/>
  <c r="AC78" i="19" s="1"/>
  <c r="S78" i="19"/>
  <c r="U78" i="19" s="1"/>
  <c r="M78" i="19"/>
  <c r="K78" i="19"/>
  <c r="AH78" i="19" s="1"/>
  <c r="AY77" i="19"/>
  <c r="AA77" i="19"/>
  <c r="AC77" i="19" s="1"/>
  <c r="S77" i="19"/>
  <c r="U77" i="19" s="1"/>
  <c r="K77" i="19"/>
  <c r="AY76" i="19"/>
  <c r="AA76" i="19"/>
  <c r="AC76" i="19" s="1"/>
  <c r="S76" i="19"/>
  <c r="U76" i="19" s="1"/>
  <c r="K76" i="19"/>
  <c r="M76" i="19" s="1"/>
  <c r="AY75" i="19"/>
  <c r="AA75" i="19"/>
  <c r="AC75" i="19" s="1"/>
  <c r="S75" i="19"/>
  <c r="U75" i="19" s="1"/>
  <c r="K75" i="19"/>
  <c r="AH75" i="19" s="1"/>
  <c r="AY74" i="19"/>
  <c r="AC74" i="19"/>
  <c r="AA74" i="19"/>
  <c r="S74" i="19"/>
  <c r="U74" i="19" s="1"/>
  <c r="K74" i="19"/>
  <c r="AH74" i="19" s="1"/>
  <c r="AY73" i="19"/>
  <c r="AA73" i="19"/>
  <c r="AC73" i="19" s="1"/>
  <c r="S73" i="19"/>
  <c r="K73" i="19"/>
  <c r="AH73" i="19" s="1"/>
  <c r="AY72" i="19"/>
  <c r="AA72" i="19"/>
  <c r="AC72" i="19" s="1"/>
  <c r="S72" i="19"/>
  <c r="U72" i="19" s="1"/>
  <c r="K72" i="19"/>
  <c r="AY71" i="19"/>
  <c r="AA71" i="19"/>
  <c r="S71" i="19"/>
  <c r="U71" i="19" s="1"/>
  <c r="K71" i="19"/>
  <c r="M71" i="19" s="1"/>
  <c r="AY70" i="19"/>
  <c r="AA70" i="19"/>
  <c r="AC70" i="19" s="1"/>
  <c r="S70" i="19"/>
  <c r="U70" i="19" s="1"/>
  <c r="K70" i="19"/>
  <c r="AH70" i="19" s="1"/>
  <c r="AY69" i="19"/>
  <c r="AH69" i="19"/>
  <c r="AA69" i="19"/>
  <c r="AC69" i="19" s="1"/>
  <c r="S69" i="19"/>
  <c r="U69" i="19" s="1"/>
  <c r="K69" i="19"/>
  <c r="M69" i="19" s="1"/>
  <c r="AY68" i="19"/>
  <c r="AA68" i="19"/>
  <c r="AC68" i="19" s="1"/>
  <c r="S68" i="19"/>
  <c r="K68" i="19"/>
  <c r="AH68" i="19" s="1"/>
  <c r="AY67" i="19"/>
  <c r="AH67" i="19"/>
  <c r="AA67" i="19"/>
  <c r="S67" i="19"/>
  <c r="U67" i="19" s="1"/>
  <c r="K67" i="19"/>
  <c r="M67" i="19" s="1"/>
  <c r="AY66" i="19"/>
  <c r="AA66" i="19"/>
  <c r="AC66" i="19" s="1"/>
  <c r="U66" i="19"/>
  <c r="S66" i="19"/>
  <c r="K66" i="19"/>
  <c r="AY65" i="19"/>
  <c r="AH65" i="19"/>
  <c r="AA65" i="19"/>
  <c r="AC65" i="19" s="1"/>
  <c r="S65" i="19"/>
  <c r="M65" i="19"/>
  <c r="K65" i="19"/>
  <c r="AY64" i="19"/>
  <c r="AA64" i="19"/>
  <c r="AC64" i="19" s="1"/>
  <c r="S64" i="19"/>
  <c r="U64" i="19" s="1"/>
  <c r="K64" i="19"/>
  <c r="AY63" i="19"/>
  <c r="AA63" i="19"/>
  <c r="S63" i="19"/>
  <c r="U63" i="19" s="1"/>
  <c r="K63" i="19"/>
  <c r="M63" i="19" s="1"/>
  <c r="AY62" i="19"/>
  <c r="AC62" i="19"/>
  <c r="AA62" i="19"/>
  <c r="S62" i="19"/>
  <c r="K62" i="19"/>
  <c r="AY61" i="19"/>
  <c r="AA61" i="19"/>
  <c r="AC61" i="19" s="1"/>
  <c r="S61" i="19"/>
  <c r="U61" i="19" s="1"/>
  <c r="K61" i="19"/>
  <c r="AH61" i="19" s="1"/>
  <c r="AY60" i="19"/>
  <c r="AA60" i="19"/>
  <c r="S60" i="19"/>
  <c r="U60" i="19" s="1"/>
  <c r="M60" i="19"/>
  <c r="K60" i="19"/>
  <c r="AH60" i="19" s="1"/>
  <c r="AY59" i="19"/>
  <c r="AA59" i="19"/>
  <c r="AC59" i="19" s="1"/>
  <c r="S59" i="19"/>
  <c r="K59" i="19"/>
  <c r="AY58" i="19"/>
  <c r="AA58" i="19"/>
  <c r="S58" i="19"/>
  <c r="U58" i="19" s="1"/>
  <c r="K58" i="19"/>
  <c r="AY57" i="19"/>
  <c r="AA57" i="19"/>
  <c r="AC57" i="19" s="1"/>
  <c r="U57" i="19"/>
  <c r="S57" i="19"/>
  <c r="K57" i="19"/>
  <c r="AY56" i="19"/>
  <c r="AA56" i="19"/>
  <c r="S56" i="19"/>
  <c r="U56" i="19" s="1"/>
  <c r="K56" i="19"/>
  <c r="M56" i="19" s="1"/>
  <c r="AY55" i="19"/>
  <c r="AA55" i="19"/>
  <c r="S55" i="19"/>
  <c r="U55" i="19" s="1"/>
  <c r="K55" i="19"/>
  <c r="AY54" i="19"/>
  <c r="AA54" i="19"/>
  <c r="S54" i="19"/>
  <c r="U54" i="19" s="1"/>
  <c r="K54" i="19"/>
  <c r="AY53" i="19"/>
  <c r="AA53" i="19"/>
  <c r="U53" i="19"/>
  <c r="S53" i="19"/>
  <c r="K53" i="19"/>
  <c r="AY52" i="19"/>
  <c r="AA52" i="19"/>
  <c r="S52" i="19"/>
  <c r="U52" i="19" s="1"/>
  <c r="K52" i="19"/>
  <c r="AY51" i="19"/>
  <c r="AA51" i="19"/>
  <c r="AC51" i="19" s="1"/>
  <c r="S51" i="19"/>
  <c r="K51" i="19"/>
  <c r="AY50" i="19"/>
  <c r="AA50" i="19"/>
  <c r="U50" i="19"/>
  <c r="S50" i="19"/>
  <c r="K50" i="19"/>
  <c r="AH50" i="19" s="1"/>
  <c r="AY49" i="19"/>
  <c r="AA49" i="19"/>
  <c r="AC49" i="19" s="1"/>
  <c r="S49" i="19"/>
  <c r="K49" i="19"/>
  <c r="AY48" i="19"/>
  <c r="AA48" i="19"/>
  <c r="U48" i="19"/>
  <c r="S48" i="19"/>
  <c r="K48" i="19"/>
  <c r="M48" i="19" s="1"/>
  <c r="AY47" i="19"/>
  <c r="AA47" i="19"/>
  <c r="AC47" i="19" s="1"/>
  <c r="S47" i="19"/>
  <c r="U47" i="19" s="1"/>
  <c r="K47" i="19"/>
  <c r="AY46" i="19"/>
  <c r="AA46" i="19"/>
  <c r="S46" i="19"/>
  <c r="U46" i="19" s="1"/>
  <c r="K46" i="19"/>
  <c r="AY45" i="19"/>
  <c r="AA45" i="19"/>
  <c r="AC45" i="19" s="1"/>
  <c r="U45" i="19"/>
  <c r="S45" i="19"/>
  <c r="K45" i="19"/>
  <c r="AY44" i="19"/>
  <c r="AH44" i="19"/>
  <c r="AA44" i="19"/>
  <c r="S44" i="19"/>
  <c r="U44" i="19" s="1"/>
  <c r="K44" i="19"/>
  <c r="M44" i="19" s="1"/>
  <c r="AA43" i="19"/>
  <c r="AC43" i="19" s="1"/>
  <c r="S43" i="19"/>
  <c r="K43" i="19"/>
  <c r="AH43" i="19" s="1"/>
  <c r="AA42" i="19"/>
  <c r="AC42" i="19" s="1"/>
  <c r="S42" i="19"/>
  <c r="K42" i="19"/>
  <c r="AA41" i="19"/>
  <c r="AC41" i="19" s="1"/>
  <c r="S41" i="19"/>
  <c r="K41" i="19"/>
  <c r="AA40" i="19"/>
  <c r="S40" i="19"/>
  <c r="K40" i="19"/>
  <c r="AA39" i="19"/>
  <c r="AC39" i="19" s="1"/>
  <c r="U39" i="19"/>
  <c r="S39" i="19"/>
  <c r="K39" i="19"/>
  <c r="AH39" i="19" s="1"/>
  <c r="AA38" i="19"/>
  <c r="S38" i="19"/>
  <c r="U38" i="19" s="1"/>
  <c r="K38" i="19"/>
  <c r="AA37" i="19"/>
  <c r="AC37" i="19" s="1"/>
  <c r="S37" i="19"/>
  <c r="U37" i="19" s="1"/>
  <c r="K37" i="19"/>
  <c r="AH37" i="19" s="1"/>
  <c r="AC36" i="19"/>
  <c r="AA36" i="19"/>
  <c r="S36" i="19"/>
  <c r="K36" i="19"/>
  <c r="AA35" i="19"/>
  <c r="AC35" i="19" s="1"/>
  <c r="S35" i="19"/>
  <c r="U35" i="19" s="1"/>
  <c r="K35" i="19"/>
  <c r="AA34" i="19"/>
  <c r="AC34" i="19" s="1"/>
  <c r="S34" i="19"/>
  <c r="K34" i="19"/>
  <c r="AA33" i="19"/>
  <c r="AC33" i="19" s="1"/>
  <c r="U33" i="19"/>
  <c r="S33" i="19"/>
  <c r="K33" i="19"/>
  <c r="M33" i="19" s="1"/>
  <c r="AA32" i="19"/>
  <c r="U32" i="19"/>
  <c r="S32" i="19"/>
  <c r="K32" i="19"/>
  <c r="AH32" i="19" s="1"/>
  <c r="AH31" i="19"/>
  <c r="AA31" i="19"/>
  <c r="AC31" i="19" s="1"/>
  <c r="S31" i="19"/>
  <c r="U31" i="19" s="1"/>
  <c r="M31" i="19"/>
  <c r="K31" i="19"/>
  <c r="AA30" i="19"/>
  <c r="S30" i="19"/>
  <c r="U30" i="19" s="1"/>
  <c r="K30" i="19"/>
  <c r="AA29" i="19"/>
  <c r="AC29" i="19" s="1"/>
  <c r="S29" i="19"/>
  <c r="U29" i="19" s="1"/>
  <c r="K29" i="19"/>
  <c r="AH29" i="19" s="1"/>
  <c r="AY28" i="19"/>
  <c r="AC28" i="19"/>
  <c r="AA28" i="19"/>
  <c r="S28" i="19"/>
  <c r="M28" i="19"/>
  <c r="K28" i="19"/>
  <c r="AH28" i="19" s="1"/>
  <c r="AA27" i="19"/>
  <c r="S27" i="19"/>
  <c r="K27" i="19"/>
  <c r="AA26" i="19"/>
  <c r="S26" i="19"/>
  <c r="U26" i="19" s="1"/>
  <c r="M26" i="19"/>
  <c r="K26" i="19"/>
  <c r="AH26" i="19" s="1"/>
  <c r="AA25" i="19"/>
  <c r="S25" i="19"/>
  <c r="K25" i="19"/>
  <c r="AY24" i="19"/>
  <c r="AA24" i="19"/>
  <c r="S24" i="19"/>
  <c r="U24" i="19" s="1"/>
  <c r="K24" i="19"/>
  <c r="AY23" i="19"/>
  <c r="AA23" i="19"/>
  <c r="S23" i="19"/>
  <c r="K23" i="19"/>
  <c r="AH23" i="19" s="1"/>
  <c r="BE22" i="19"/>
  <c r="AY22" i="19"/>
  <c r="AV22" i="19"/>
  <c r="AS22" i="19"/>
  <c r="AA22" i="19"/>
  <c r="S22" i="19"/>
  <c r="K22" i="19"/>
  <c r="BE18" i="19"/>
  <c r="BE17" i="19"/>
  <c r="AH17" i="19"/>
  <c r="BE16" i="19"/>
  <c r="A16" i="19"/>
  <c r="BD23" i="19" s="1"/>
  <c r="BE15" i="19"/>
  <c r="G4" i="19"/>
  <c r="AH14" i="3" s="1"/>
  <c r="AY91" i="18"/>
  <c r="AA91" i="18"/>
  <c r="S91" i="18"/>
  <c r="K91" i="18"/>
  <c r="AY90" i="18"/>
  <c r="AA90" i="18"/>
  <c r="S90" i="18"/>
  <c r="U90" i="18" s="1"/>
  <c r="K90" i="18"/>
  <c r="AY89" i="18"/>
  <c r="AA89" i="18"/>
  <c r="AC89" i="18" s="1"/>
  <c r="S89" i="18"/>
  <c r="K89" i="18"/>
  <c r="AY88" i="18"/>
  <c r="AA88" i="18"/>
  <c r="U88" i="18"/>
  <c r="S88" i="18"/>
  <c r="K88" i="18"/>
  <c r="AH88" i="18" s="1"/>
  <c r="AY87" i="18"/>
  <c r="AA87" i="18"/>
  <c r="S87" i="18"/>
  <c r="U87" i="18" s="1"/>
  <c r="K87" i="18"/>
  <c r="AY86" i="18"/>
  <c r="AH86" i="18"/>
  <c r="AA86" i="18"/>
  <c r="S86" i="18"/>
  <c r="U86" i="18" s="1"/>
  <c r="K86" i="18"/>
  <c r="M86" i="18" s="1"/>
  <c r="AY85" i="18"/>
  <c r="AA85" i="18"/>
  <c r="AC85" i="18" s="1"/>
  <c r="S85" i="18"/>
  <c r="U85" i="18" s="1"/>
  <c r="K85" i="18"/>
  <c r="AY84" i="18"/>
  <c r="AA84" i="18"/>
  <c r="U84" i="18"/>
  <c r="S84" i="18"/>
  <c r="K84" i="18"/>
  <c r="AY83" i="18"/>
  <c r="AA83" i="18"/>
  <c r="S83" i="18"/>
  <c r="K83" i="18"/>
  <c r="AY82" i="18"/>
  <c r="AA82" i="18"/>
  <c r="S82" i="18"/>
  <c r="U82" i="18" s="1"/>
  <c r="K82" i="18"/>
  <c r="AH82" i="18" s="1"/>
  <c r="AY81" i="18"/>
  <c r="AC81" i="18"/>
  <c r="AA81" i="18"/>
  <c r="S81" i="18"/>
  <c r="K81" i="18"/>
  <c r="AY80" i="18"/>
  <c r="AA80" i="18"/>
  <c r="U80" i="18"/>
  <c r="S80" i="18"/>
  <c r="K80" i="18"/>
  <c r="AH80" i="18" s="1"/>
  <c r="AY79" i="18"/>
  <c r="AA79" i="18"/>
  <c r="S79" i="18"/>
  <c r="K79" i="18"/>
  <c r="AY78" i="18"/>
  <c r="AA78" i="18"/>
  <c r="U78" i="18"/>
  <c r="S78" i="18"/>
  <c r="K78" i="18"/>
  <c r="M78" i="18" s="1"/>
  <c r="AY77" i="18"/>
  <c r="AA77" i="18"/>
  <c r="AC77" i="18" s="1"/>
  <c r="S77" i="18"/>
  <c r="U77" i="18" s="1"/>
  <c r="K77" i="18"/>
  <c r="AY76" i="18"/>
  <c r="AA76" i="18"/>
  <c r="S76" i="18"/>
  <c r="U76" i="18" s="1"/>
  <c r="M76" i="18"/>
  <c r="K76" i="18"/>
  <c r="AH76" i="18" s="1"/>
  <c r="AY75" i="18"/>
  <c r="AA75" i="18"/>
  <c r="AC75" i="18" s="1"/>
  <c r="U75" i="18"/>
  <c r="S75" i="18"/>
  <c r="K75" i="18"/>
  <c r="AY74" i="18"/>
  <c r="AA74" i="18"/>
  <c r="S74" i="18"/>
  <c r="U74" i="18" s="1"/>
  <c r="M74" i="18"/>
  <c r="K74" i="18"/>
  <c r="AH74" i="18" s="1"/>
  <c r="AY73" i="18"/>
  <c r="AA73" i="18"/>
  <c r="AC73" i="18" s="1"/>
  <c r="S73" i="18"/>
  <c r="K73" i="18"/>
  <c r="AY72" i="18"/>
  <c r="AH72" i="18"/>
  <c r="AA72" i="18"/>
  <c r="S72" i="18"/>
  <c r="U72" i="18" s="1"/>
  <c r="K72" i="18"/>
  <c r="M72" i="18" s="1"/>
  <c r="AY71" i="18"/>
  <c r="AC71" i="18"/>
  <c r="AA71" i="18"/>
  <c r="S71" i="18"/>
  <c r="K71" i="18"/>
  <c r="AY70" i="18"/>
  <c r="AA70" i="18"/>
  <c r="AC70" i="18" s="1"/>
  <c r="S70" i="18"/>
  <c r="U70" i="18" s="1"/>
  <c r="K70" i="18"/>
  <c r="AY69" i="18"/>
  <c r="AC69" i="18"/>
  <c r="AA69" i="18"/>
  <c r="S69" i="18"/>
  <c r="U69" i="18" s="1"/>
  <c r="K69" i="18"/>
  <c r="AH69" i="18" s="1"/>
  <c r="AY68" i="18"/>
  <c r="AA68" i="18"/>
  <c r="S68" i="18"/>
  <c r="U68" i="18" s="1"/>
  <c r="M68" i="18"/>
  <c r="K68" i="18"/>
  <c r="AH68" i="18" s="1"/>
  <c r="AY67" i="18"/>
  <c r="AC67" i="18"/>
  <c r="AA67" i="18"/>
  <c r="S67" i="18"/>
  <c r="K67" i="18"/>
  <c r="AY66" i="18"/>
  <c r="AA66" i="18"/>
  <c r="S66" i="18"/>
  <c r="U66" i="18" s="1"/>
  <c r="M66" i="18"/>
  <c r="K66" i="18"/>
  <c r="AH66" i="18" s="1"/>
  <c r="AY65" i="18"/>
  <c r="AA65" i="18"/>
  <c r="AC65" i="18" s="1"/>
  <c r="S65" i="18"/>
  <c r="U65" i="18" s="1"/>
  <c r="K65" i="18"/>
  <c r="AY64" i="18"/>
  <c r="AA64" i="18"/>
  <c r="S64" i="18"/>
  <c r="U64" i="18" s="1"/>
  <c r="K64" i="18"/>
  <c r="M64" i="18" s="1"/>
  <c r="AY63" i="18"/>
  <c r="AA63" i="18"/>
  <c r="AC63" i="18" s="1"/>
  <c r="S63" i="18"/>
  <c r="K63" i="18"/>
  <c r="AY62" i="18"/>
  <c r="AH62" i="18"/>
  <c r="AA62" i="18"/>
  <c r="S62" i="18"/>
  <c r="U62" i="18" s="1"/>
  <c r="K62" i="18"/>
  <c r="M62" i="18" s="1"/>
  <c r="AY61" i="18"/>
  <c r="AC61" i="18"/>
  <c r="AA61" i="18"/>
  <c r="S61" i="18"/>
  <c r="U61" i="18" s="1"/>
  <c r="K61" i="18"/>
  <c r="AY60" i="18"/>
  <c r="AA60" i="18"/>
  <c r="S60" i="18"/>
  <c r="U60" i="18" s="1"/>
  <c r="M60" i="18"/>
  <c r="K60" i="18"/>
  <c r="AH60" i="18" s="1"/>
  <c r="AY59" i="18"/>
  <c r="AA59" i="18"/>
  <c r="AC59" i="18" s="1"/>
  <c r="S59" i="18"/>
  <c r="U59" i="18" s="1"/>
  <c r="K59" i="18"/>
  <c r="AY58" i="18"/>
  <c r="AA58" i="18"/>
  <c r="S58" i="18"/>
  <c r="U58" i="18" s="1"/>
  <c r="M58" i="18"/>
  <c r="K58" i="18"/>
  <c r="AH58" i="18" s="1"/>
  <c r="AY57" i="18"/>
  <c r="AC57" i="18"/>
  <c r="AA57" i="18"/>
  <c r="S57" i="18"/>
  <c r="U57" i="18" s="1"/>
  <c r="K57" i="18"/>
  <c r="AY56" i="18"/>
  <c r="AA56" i="18"/>
  <c r="S56" i="18"/>
  <c r="U56" i="18" s="1"/>
  <c r="M56" i="18"/>
  <c r="K56" i="18"/>
  <c r="AH56" i="18" s="1"/>
  <c r="AY55" i="18"/>
  <c r="AA55" i="18"/>
  <c r="AC55" i="18" s="1"/>
  <c r="S55" i="18"/>
  <c r="U55" i="18" s="1"/>
  <c r="K55" i="18"/>
  <c r="AY54" i="18"/>
  <c r="AH54" i="18"/>
  <c r="AA54" i="18"/>
  <c r="S54" i="18"/>
  <c r="U54" i="18" s="1"/>
  <c r="K54" i="18"/>
  <c r="M54" i="18" s="1"/>
  <c r="AY53" i="18"/>
  <c r="AA53" i="18"/>
  <c r="AC53" i="18" s="1"/>
  <c r="S53" i="18"/>
  <c r="K53" i="18"/>
  <c r="AY52" i="18"/>
  <c r="AA52" i="18"/>
  <c r="S52" i="18"/>
  <c r="U52" i="18" s="1"/>
  <c r="K52" i="18"/>
  <c r="AY51" i="18"/>
  <c r="AC51" i="18"/>
  <c r="AA51" i="18"/>
  <c r="U51" i="18"/>
  <c r="S51" i="18"/>
  <c r="K51" i="18"/>
  <c r="AY50" i="18"/>
  <c r="AH50" i="18"/>
  <c r="AA50" i="18"/>
  <c r="S50" i="18"/>
  <c r="U50" i="18" s="1"/>
  <c r="K50" i="18"/>
  <c r="M50" i="18" s="1"/>
  <c r="AY49" i="18"/>
  <c r="AC49" i="18"/>
  <c r="AA49" i="18"/>
  <c r="S49" i="18"/>
  <c r="M49" i="18"/>
  <c r="K49" i="18"/>
  <c r="AH49" i="18" s="1"/>
  <c r="AY48" i="18"/>
  <c r="AC48" i="18"/>
  <c r="AA48" i="18"/>
  <c r="S48" i="18"/>
  <c r="K48" i="18"/>
  <c r="AH48" i="18" s="1"/>
  <c r="AY47" i="18"/>
  <c r="AA47" i="18"/>
  <c r="AC47" i="18" s="1"/>
  <c r="S47" i="18"/>
  <c r="K47" i="18"/>
  <c r="AH47" i="18" s="1"/>
  <c r="AY46" i="18"/>
  <c r="AC46" i="18"/>
  <c r="AA46" i="18"/>
  <c r="S46" i="18"/>
  <c r="U46" i="18" s="1"/>
  <c r="K46" i="18"/>
  <c r="AY45" i="18"/>
  <c r="AA45" i="18"/>
  <c r="AC45" i="18" s="1"/>
  <c r="S45" i="18"/>
  <c r="U45" i="18" s="1"/>
  <c r="K45" i="18"/>
  <c r="M45" i="18" s="1"/>
  <c r="AY44" i="18"/>
  <c r="AA44" i="18"/>
  <c r="S44" i="18"/>
  <c r="K44" i="18"/>
  <c r="M44" i="18" s="1"/>
  <c r="AA43" i="18"/>
  <c r="AC43" i="18" s="1"/>
  <c r="S43" i="18"/>
  <c r="K43" i="18"/>
  <c r="AA42" i="18"/>
  <c r="AC42" i="18" s="1"/>
  <c r="S42" i="18"/>
  <c r="K42" i="18"/>
  <c r="AH42" i="18" s="1"/>
  <c r="AA41" i="18"/>
  <c r="U41" i="18"/>
  <c r="S41" i="18"/>
  <c r="K41" i="18"/>
  <c r="M41" i="18" s="1"/>
  <c r="AH40" i="18"/>
  <c r="AA40" i="18"/>
  <c r="S40" i="18"/>
  <c r="K40" i="18"/>
  <c r="AA39" i="18"/>
  <c r="S39" i="18"/>
  <c r="K39" i="18"/>
  <c r="AA38" i="18"/>
  <c r="AC38" i="18" s="1"/>
  <c r="S38" i="18"/>
  <c r="U38" i="18" s="1"/>
  <c r="K38" i="18"/>
  <c r="M38" i="18" s="1"/>
  <c r="AA37" i="18"/>
  <c r="S37" i="18"/>
  <c r="U37" i="18" s="1"/>
  <c r="K37" i="18"/>
  <c r="AH37" i="18" s="1"/>
  <c r="AA36" i="18"/>
  <c r="S36" i="18"/>
  <c r="K36" i="18"/>
  <c r="AA35" i="18"/>
  <c r="AC35" i="18" s="1"/>
  <c r="S35" i="18"/>
  <c r="K35" i="18"/>
  <c r="AC34" i="18"/>
  <c r="AA34" i="18"/>
  <c r="S34" i="18"/>
  <c r="K34" i="18"/>
  <c r="AH34" i="18" s="1"/>
  <c r="AA33" i="18"/>
  <c r="U33" i="18"/>
  <c r="S33" i="18"/>
  <c r="K33" i="18"/>
  <c r="AA32" i="18"/>
  <c r="S32" i="18"/>
  <c r="U32" i="18" s="1"/>
  <c r="M32" i="18"/>
  <c r="K32" i="18"/>
  <c r="AH32" i="18" s="1"/>
  <c r="AA31" i="18"/>
  <c r="S31" i="18"/>
  <c r="U31" i="18" s="1"/>
  <c r="K31" i="18"/>
  <c r="AH31" i="18" s="1"/>
  <c r="AA30" i="18"/>
  <c r="AC30" i="18" s="1"/>
  <c r="S30" i="18"/>
  <c r="K30" i="18"/>
  <c r="AH30" i="18" s="1"/>
  <c r="AA29" i="18"/>
  <c r="S29" i="18"/>
  <c r="U29" i="18" s="1"/>
  <c r="K29" i="18"/>
  <c r="AY28" i="18"/>
  <c r="AA28" i="18"/>
  <c r="S28" i="18"/>
  <c r="U28" i="18" s="1"/>
  <c r="K28" i="18"/>
  <c r="AH27" i="18"/>
  <c r="AA27" i="18"/>
  <c r="AE33" i="18" s="1"/>
  <c r="S27" i="18"/>
  <c r="K27" i="18"/>
  <c r="AA26" i="18"/>
  <c r="S26" i="18"/>
  <c r="U26" i="18" s="1"/>
  <c r="K26" i="18"/>
  <c r="AH26" i="18" s="1"/>
  <c r="AA25" i="18"/>
  <c r="S25" i="18"/>
  <c r="K25" i="18"/>
  <c r="AH25" i="18" s="1"/>
  <c r="AY24" i="18"/>
  <c r="AA24" i="18"/>
  <c r="AC24" i="18" s="1"/>
  <c r="S24" i="18"/>
  <c r="K24" i="18"/>
  <c r="AH24" i="18" s="1"/>
  <c r="AY23" i="18"/>
  <c r="AA23" i="18"/>
  <c r="S23" i="18"/>
  <c r="K23" i="18"/>
  <c r="AH23" i="18" s="1"/>
  <c r="BE22" i="18"/>
  <c r="AY22" i="18"/>
  <c r="AV22" i="18"/>
  <c r="AS22" i="18"/>
  <c r="AA22" i="18"/>
  <c r="S22" i="18"/>
  <c r="K22" i="18"/>
  <c r="BE18" i="18"/>
  <c r="BE17" i="18"/>
  <c r="AH17" i="18"/>
  <c r="BE16" i="18"/>
  <c r="A16" i="18"/>
  <c r="AU23" i="18" s="1"/>
  <c r="AV23" i="18" s="1"/>
  <c r="BE15" i="18"/>
  <c r="G4" i="18"/>
  <c r="AG14" i="3" s="1"/>
  <c r="AY91" i="17"/>
  <c r="AA91" i="17"/>
  <c r="AC91" i="17" s="1"/>
  <c r="S91" i="17"/>
  <c r="U91" i="17" s="1"/>
  <c r="K91" i="17"/>
  <c r="AY90" i="17"/>
  <c r="AA90" i="17"/>
  <c r="S90" i="17"/>
  <c r="U90" i="17" s="1"/>
  <c r="K90" i="17"/>
  <c r="M90" i="17" s="1"/>
  <c r="AY89" i="17"/>
  <c r="AA89" i="17"/>
  <c r="U89" i="17"/>
  <c r="S89" i="17"/>
  <c r="K89" i="17"/>
  <c r="AY88" i="17"/>
  <c r="AA88" i="17"/>
  <c r="U88" i="17"/>
  <c r="S88" i="17"/>
  <c r="K88" i="17"/>
  <c r="AH88" i="17" s="1"/>
  <c r="AY87" i="17"/>
  <c r="AA87" i="17"/>
  <c r="S87" i="17"/>
  <c r="K87" i="17"/>
  <c r="AY86" i="17"/>
  <c r="AA86" i="17"/>
  <c r="U86" i="17"/>
  <c r="S86" i="17"/>
  <c r="M86" i="17"/>
  <c r="K86" i="17"/>
  <c r="AH86" i="17" s="1"/>
  <c r="AY85" i="17"/>
  <c r="AA85" i="17"/>
  <c r="AC85" i="17" s="1"/>
  <c r="S85" i="17"/>
  <c r="K85" i="17"/>
  <c r="AY84" i="17"/>
  <c r="AA84" i="17"/>
  <c r="U84" i="17"/>
  <c r="S84" i="17"/>
  <c r="K84" i="17"/>
  <c r="AH84" i="17" s="1"/>
  <c r="AY83" i="17"/>
  <c r="AA83" i="17"/>
  <c r="S83" i="17"/>
  <c r="K83" i="17"/>
  <c r="AY82" i="17"/>
  <c r="AA82" i="17"/>
  <c r="U82" i="17"/>
  <c r="S82" i="17"/>
  <c r="K82" i="17"/>
  <c r="M82" i="17" s="1"/>
  <c r="AY81" i="17"/>
  <c r="AA81" i="17"/>
  <c r="S81" i="17"/>
  <c r="U81" i="17" s="1"/>
  <c r="K81" i="17"/>
  <c r="AY80" i="17"/>
  <c r="AA80" i="17"/>
  <c r="S80" i="17"/>
  <c r="U80" i="17" s="1"/>
  <c r="K80" i="17"/>
  <c r="AH80" i="17" s="1"/>
  <c r="AY79" i="17"/>
  <c r="AA79" i="17"/>
  <c r="AC79" i="17" s="1"/>
  <c r="S79" i="17"/>
  <c r="K79" i="17"/>
  <c r="AY78" i="17"/>
  <c r="AA78" i="17"/>
  <c r="S78" i="17"/>
  <c r="U78" i="17" s="1"/>
  <c r="K78" i="17"/>
  <c r="AY77" i="17"/>
  <c r="AC77" i="17"/>
  <c r="AA77" i="17"/>
  <c r="S77" i="17"/>
  <c r="K77" i="17"/>
  <c r="AY76" i="17"/>
  <c r="AA76" i="17"/>
  <c r="AC76" i="17" s="1"/>
  <c r="S76" i="17"/>
  <c r="K76" i="17"/>
  <c r="AY75" i="17"/>
  <c r="AH75" i="17"/>
  <c r="AA75" i="17"/>
  <c r="S75" i="17"/>
  <c r="U75" i="17" s="1"/>
  <c r="K75" i="17"/>
  <c r="M75" i="17" s="1"/>
  <c r="AY74" i="17"/>
  <c r="AC74" i="17"/>
  <c r="AA74" i="17"/>
  <c r="S74" i="17"/>
  <c r="U74" i="17" s="1"/>
  <c r="K74" i="17"/>
  <c r="AY73" i="17"/>
  <c r="AH73" i="17"/>
  <c r="AA73" i="17"/>
  <c r="S73" i="17"/>
  <c r="U73" i="17" s="1"/>
  <c r="K73" i="17"/>
  <c r="M73" i="17" s="1"/>
  <c r="AY72" i="17"/>
  <c r="AH72" i="17"/>
  <c r="AA72" i="17"/>
  <c r="AC72" i="17" s="1"/>
  <c r="S72" i="17"/>
  <c r="U72" i="17" s="1"/>
  <c r="K72" i="17"/>
  <c r="M72" i="17" s="1"/>
  <c r="AY71" i="17"/>
  <c r="AA71" i="17"/>
  <c r="AC71" i="17" s="1"/>
  <c r="S71" i="17"/>
  <c r="K71" i="17"/>
  <c r="AH71" i="17" s="1"/>
  <c r="AY70" i="17"/>
  <c r="AA70" i="17"/>
  <c r="S70" i="17"/>
  <c r="U70" i="17" s="1"/>
  <c r="K70" i="17"/>
  <c r="M70" i="17" s="1"/>
  <c r="AY69" i="17"/>
  <c r="AA69" i="17"/>
  <c r="AC69" i="17" s="1"/>
  <c r="S69" i="17"/>
  <c r="U69" i="17" s="1"/>
  <c r="K69" i="17"/>
  <c r="AH69" i="17" s="1"/>
  <c r="AY68" i="17"/>
  <c r="AA68" i="17"/>
  <c r="U68" i="17"/>
  <c r="S68" i="17"/>
  <c r="K68" i="17"/>
  <c r="AH68" i="17" s="1"/>
  <c r="AY67" i="17"/>
  <c r="AA67" i="17"/>
  <c r="AC67" i="17" s="1"/>
  <c r="S67" i="17"/>
  <c r="K67" i="17"/>
  <c r="AH67" i="17" s="1"/>
  <c r="AY66" i="17"/>
  <c r="AH66" i="17"/>
  <c r="AA66" i="17"/>
  <c r="S66" i="17"/>
  <c r="U66" i="17" s="1"/>
  <c r="K66" i="17"/>
  <c r="M66" i="17" s="1"/>
  <c r="AY65" i="17"/>
  <c r="AA65" i="17"/>
  <c r="AC65" i="17" s="1"/>
  <c r="S65" i="17"/>
  <c r="U65" i="17" s="1"/>
  <c r="K65" i="17"/>
  <c r="AY64" i="17"/>
  <c r="AA64" i="17"/>
  <c r="S64" i="17"/>
  <c r="U64" i="17" s="1"/>
  <c r="K64" i="17"/>
  <c r="AH64" i="17" s="1"/>
  <c r="AY63" i="17"/>
  <c r="AA63" i="17"/>
  <c r="S63" i="17"/>
  <c r="K63" i="17"/>
  <c r="AY62" i="17"/>
  <c r="AA62" i="17"/>
  <c r="U62" i="17"/>
  <c r="S62" i="17"/>
  <c r="K62" i="17"/>
  <c r="AY61" i="17"/>
  <c r="AA61" i="17"/>
  <c r="AC61" i="17" s="1"/>
  <c r="S61" i="17"/>
  <c r="K61" i="17"/>
  <c r="AY60" i="17"/>
  <c r="AA60" i="17"/>
  <c r="S60" i="17"/>
  <c r="U60" i="17" s="1"/>
  <c r="K60" i="17"/>
  <c r="AH60" i="17" s="1"/>
  <c r="AY59" i="17"/>
  <c r="AA59" i="17"/>
  <c r="S59" i="17"/>
  <c r="U59" i="17" s="1"/>
  <c r="K59" i="17"/>
  <c r="AY58" i="17"/>
  <c r="AA58" i="17"/>
  <c r="U58" i="17"/>
  <c r="S58" i="17"/>
  <c r="K58" i="17"/>
  <c r="M58" i="17" s="1"/>
  <c r="AY57" i="17"/>
  <c r="AA57" i="17"/>
  <c r="AC57" i="17" s="1"/>
  <c r="S57" i="17"/>
  <c r="U57" i="17" s="1"/>
  <c r="K57" i="17"/>
  <c r="AY56" i="17"/>
  <c r="AA56" i="17"/>
  <c r="U56" i="17"/>
  <c r="S56" i="17"/>
  <c r="K56" i="17"/>
  <c r="AH56" i="17" s="1"/>
  <c r="AY55" i="17"/>
  <c r="AA55" i="17"/>
  <c r="S55" i="17"/>
  <c r="K55" i="17"/>
  <c r="AY54" i="17"/>
  <c r="AA54" i="17"/>
  <c r="U54" i="17"/>
  <c r="S54" i="17"/>
  <c r="K54" i="17"/>
  <c r="AY53" i="17"/>
  <c r="AC53" i="17"/>
  <c r="AA53" i="17"/>
  <c r="S53" i="17"/>
  <c r="K53" i="17"/>
  <c r="AY52" i="17"/>
  <c r="AA52" i="17"/>
  <c r="U52" i="17"/>
  <c r="S52" i="17"/>
  <c r="K52" i="17"/>
  <c r="AH52" i="17" s="1"/>
  <c r="AY51" i="17"/>
  <c r="AA51" i="17"/>
  <c r="S51" i="17"/>
  <c r="K51" i="17"/>
  <c r="AY50" i="17"/>
  <c r="AA50" i="17"/>
  <c r="U50" i="17"/>
  <c r="S50" i="17"/>
  <c r="K50" i="17"/>
  <c r="M50" i="17" s="1"/>
  <c r="AY49" i="17"/>
  <c r="AC49" i="17"/>
  <c r="AA49" i="17"/>
  <c r="S49" i="17"/>
  <c r="K49" i="17"/>
  <c r="AY48" i="17"/>
  <c r="AA48" i="17"/>
  <c r="S48" i="17"/>
  <c r="U48" i="17" s="1"/>
  <c r="M48" i="17"/>
  <c r="K48" i="17"/>
  <c r="AH48" i="17" s="1"/>
  <c r="AY47" i="17"/>
  <c r="AA47" i="17"/>
  <c r="AC47" i="17" s="1"/>
  <c r="U47" i="17"/>
  <c r="S47" i="17"/>
  <c r="K47" i="17"/>
  <c r="AY46" i="17"/>
  <c r="AA46" i="17"/>
  <c r="S46" i="17"/>
  <c r="U46" i="17" s="1"/>
  <c r="M46" i="17"/>
  <c r="K46" i="17"/>
  <c r="AH46" i="17" s="1"/>
  <c r="AY45" i="17"/>
  <c r="AA45" i="17"/>
  <c r="AC45" i="17" s="1"/>
  <c r="S45" i="17"/>
  <c r="K45" i="17"/>
  <c r="AY44" i="17"/>
  <c r="AA44" i="17"/>
  <c r="S44" i="17"/>
  <c r="U44" i="17" s="1"/>
  <c r="K44" i="17"/>
  <c r="AH44" i="17" s="1"/>
  <c r="AC43" i="17"/>
  <c r="AA43" i="17"/>
  <c r="S43" i="17"/>
  <c r="U43" i="17" s="1"/>
  <c r="K43" i="17"/>
  <c r="AH43" i="17" s="1"/>
  <c r="AC42" i="17"/>
  <c r="AA42" i="17"/>
  <c r="S42" i="17"/>
  <c r="U42" i="17" s="1"/>
  <c r="K42" i="17"/>
  <c r="AA41" i="17"/>
  <c r="S41" i="17"/>
  <c r="U41" i="17" s="1"/>
  <c r="K41" i="17"/>
  <c r="AA40" i="17"/>
  <c r="S40" i="17"/>
  <c r="K40" i="17"/>
  <c r="AH40" i="17" s="1"/>
  <c r="AA39" i="17"/>
  <c r="AC39" i="17" s="1"/>
  <c r="U39" i="17"/>
  <c r="S39" i="17"/>
  <c r="K39" i="17"/>
  <c r="AA38" i="17"/>
  <c r="AC38" i="17" s="1"/>
  <c r="S38" i="17"/>
  <c r="M38" i="17"/>
  <c r="K38" i="17"/>
  <c r="AH38" i="17" s="1"/>
  <c r="AA37" i="17"/>
  <c r="S37" i="17"/>
  <c r="U37" i="17" s="1"/>
  <c r="K37" i="17"/>
  <c r="M37" i="17" s="1"/>
  <c r="AA36" i="17"/>
  <c r="AC36" i="17" s="1"/>
  <c r="S36" i="17"/>
  <c r="U36" i="17" s="1"/>
  <c r="M36" i="17"/>
  <c r="K36" i="17"/>
  <c r="AH36" i="17" s="1"/>
  <c r="AA35" i="17"/>
  <c r="AC35" i="17" s="1"/>
  <c r="S35" i="17"/>
  <c r="K35" i="17"/>
  <c r="AH35" i="17" s="1"/>
  <c r="AA34" i="17"/>
  <c r="S34" i="17"/>
  <c r="U34" i="17" s="1"/>
  <c r="K34" i="17"/>
  <c r="AA33" i="17"/>
  <c r="S33" i="17"/>
  <c r="U33" i="17" s="1"/>
  <c r="M33" i="17"/>
  <c r="K33" i="17"/>
  <c r="AH33" i="17" s="1"/>
  <c r="AA32" i="17"/>
  <c r="S32" i="17"/>
  <c r="U32" i="17" s="1"/>
  <c r="K32" i="17"/>
  <c r="AH32" i="17" s="1"/>
  <c r="AA31" i="17"/>
  <c r="AC31" i="17" s="1"/>
  <c r="S31" i="17"/>
  <c r="K31" i="17"/>
  <c r="AH31" i="17" s="1"/>
  <c r="AA30" i="17"/>
  <c r="U30" i="17"/>
  <c r="S30" i="17"/>
  <c r="K30" i="17"/>
  <c r="AH29" i="17"/>
  <c r="AA29" i="17"/>
  <c r="S29" i="17"/>
  <c r="U29" i="17" s="1"/>
  <c r="M29" i="17"/>
  <c r="K29" i="17"/>
  <c r="AY28" i="17"/>
  <c r="AA28" i="17"/>
  <c r="S28" i="17"/>
  <c r="U28" i="17" s="1"/>
  <c r="M28" i="17"/>
  <c r="K28" i="17"/>
  <c r="AH28" i="17" s="1"/>
  <c r="AA27" i="17"/>
  <c r="S27" i="17"/>
  <c r="K27" i="17"/>
  <c r="AH27" i="17" s="1"/>
  <c r="AA26" i="17"/>
  <c r="AC26" i="17" s="1"/>
  <c r="S26" i="17"/>
  <c r="K26" i="17"/>
  <c r="AH26" i="17" s="1"/>
  <c r="AA25" i="17"/>
  <c r="S25" i="17"/>
  <c r="K25" i="17"/>
  <c r="AY24" i="17"/>
  <c r="AA24" i="17"/>
  <c r="AA17" i="17" s="1"/>
  <c r="U24" i="17"/>
  <c r="S24" i="17"/>
  <c r="K24" i="17"/>
  <c r="AY23" i="17"/>
  <c r="AA23" i="17"/>
  <c r="S23" i="17"/>
  <c r="K23" i="17"/>
  <c r="BE22" i="17"/>
  <c r="AY22" i="17"/>
  <c r="AV22" i="17"/>
  <c r="AS22" i="17"/>
  <c r="AH22" i="17"/>
  <c r="AA22" i="17"/>
  <c r="S22" i="17"/>
  <c r="K22" i="17"/>
  <c r="M22" i="17" s="1"/>
  <c r="BE18" i="17"/>
  <c r="BE17" i="17"/>
  <c r="AH17" i="17"/>
  <c r="BE16" i="17"/>
  <c r="A16" i="17"/>
  <c r="BD23" i="17" s="1"/>
  <c r="BE23" i="17" s="1"/>
  <c r="BE15" i="17"/>
  <c r="G4" i="17"/>
  <c r="AF14" i="3" s="1"/>
  <c r="AY91" i="16"/>
  <c r="AC91" i="16"/>
  <c r="AA91" i="16"/>
  <c r="S91" i="16"/>
  <c r="K91" i="16"/>
  <c r="AY90" i="16"/>
  <c r="AH90" i="16"/>
  <c r="AA90" i="16"/>
  <c r="AC90" i="16" s="1"/>
  <c r="S90" i="16"/>
  <c r="M90" i="16"/>
  <c r="K90" i="16"/>
  <c r="AY89" i="16"/>
  <c r="AH89" i="16"/>
  <c r="AC89" i="16"/>
  <c r="AA89" i="16"/>
  <c r="S89" i="16"/>
  <c r="M89" i="16"/>
  <c r="K89" i="16"/>
  <c r="AY88" i="16"/>
  <c r="AC88" i="16"/>
  <c r="AA88" i="16"/>
  <c r="S88" i="16"/>
  <c r="K88" i="16"/>
  <c r="AY87" i="16"/>
  <c r="AA87" i="16"/>
  <c r="AC87" i="16" s="1"/>
  <c r="S87" i="16"/>
  <c r="K87" i="16"/>
  <c r="AY86" i="16"/>
  <c r="AH86" i="16"/>
  <c r="AA86" i="16"/>
  <c r="AC86" i="16" s="1"/>
  <c r="S86" i="16"/>
  <c r="M86" i="16"/>
  <c r="K86" i="16"/>
  <c r="AY85" i="16"/>
  <c r="AH85" i="16"/>
  <c r="AC85" i="16"/>
  <c r="AA85" i="16"/>
  <c r="S85" i="16"/>
  <c r="M85" i="16"/>
  <c r="K85" i="16"/>
  <c r="AY84" i="16"/>
  <c r="AH84" i="16"/>
  <c r="AC84" i="16"/>
  <c r="AA84" i="16"/>
  <c r="S84" i="16"/>
  <c r="M84" i="16"/>
  <c r="K84" i="16"/>
  <c r="AY83" i="16"/>
  <c r="AA83" i="16"/>
  <c r="AC83" i="16" s="1"/>
  <c r="S83" i="16"/>
  <c r="K83" i="16"/>
  <c r="AY82" i="16"/>
  <c r="AH82" i="16"/>
  <c r="AC82" i="16"/>
  <c r="AA82" i="16"/>
  <c r="S82" i="16"/>
  <c r="M82" i="16"/>
  <c r="K82" i="16"/>
  <c r="AY81" i="16"/>
  <c r="AC81" i="16"/>
  <c r="AA81" i="16"/>
  <c r="S81" i="16"/>
  <c r="K81" i="16"/>
  <c r="AH81" i="16" s="1"/>
  <c r="AY80" i="16"/>
  <c r="AA80" i="16"/>
  <c r="AC80" i="16" s="1"/>
  <c r="S80" i="16"/>
  <c r="K80" i="16"/>
  <c r="AY79" i="16"/>
  <c r="AH79" i="16"/>
  <c r="AA79" i="16"/>
  <c r="AC79" i="16" s="1"/>
  <c r="S79" i="16"/>
  <c r="M79" i="16"/>
  <c r="K79" i="16"/>
  <c r="AY78" i="16"/>
  <c r="AH78" i="16"/>
  <c r="AC78" i="16"/>
  <c r="AA78" i="16"/>
  <c r="S78" i="16"/>
  <c r="U78" i="16" s="1"/>
  <c r="M78" i="16"/>
  <c r="K78" i="16"/>
  <c r="AY77" i="16"/>
  <c r="AC77" i="16"/>
  <c r="AA77" i="16"/>
  <c r="S77" i="16"/>
  <c r="U77" i="16" s="1"/>
  <c r="K77" i="16"/>
  <c r="M77" i="16" s="1"/>
  <c r="AY76" i="16"/>
  <c r="AA76" i="16"/>
  <c r="S76" i="16"/>
  <c r="U76" i="16" s="1"/>
  <c r="M76" i="16"/>
  <c r="K76" i="16"/>
  <c r="AH76" i="16" s="1"/>
  <c r="AY75" i="16"/>
  <c r="AH75" i="16"/>
  <c r="AC75" i="16"/>
  <c r="AA75" i="16"/>
  <c r="S75" i="16"/>
  <c r="U75" i="16" s="1"/>
  <c r="K75" i="16"/>
  <c r="M75" i="16" s="1"/>
  <c r="AY74" i="16"/>
  <c r="AA74" i="16"/>
  <c r="S74" i="16"/>
  <c r="U74" i="16" s="1"/>
  <c r="K74" i="16"/>
  <c r="AY73" i="16"/>
  <c r="AC73" i="16"/>
  <c r="AA73" i="16"/>
  <c r="U73" i="16"/>
  <c r="S73" i="16"/>
  <c r="M73" i="16"/>
  <c r="K73" i="16"/>
  <c r="AH73" i="16" s="1"/>
  <c r="AY72" i="16"/>
  <c r="AH72" i="16"/>
  <c r="AC72" i="16"/>
  <c r="AA72" i="16"/>
  <c r="S72" i="16"/>
  <c r="U72" i="16" s="1"/>
  <c r="M72" i="16"/>
  <c r="K72" i="16"/>
  <c r="AY71" i="16"/>
  <c r="AC71" i="16"/>
  <c r="AA71" i="16"/>
  <c r="S71" i="16"/>
  <c r="U71" i="16" s="1"/>
  <c r="K71" i="16"/>
  <c r="M71" i="16" s="1"/>
  <c r="AY70" i="16"/>
  <c r="AA70" i="16"/>
  <c r="AC70" i="16" s="1"/>
  <c r="S70" i="16"/>
  <c r="M70" i="16"/>
  <c r="K70" i="16"/>
  <c r="AH70" i="16" s="1"/>
  <c r="AY69" i="16"/>
  <c r="AC69" i="16"/>
  <c r="AA69" i="16"/>
  <c r="S69" i="16"/>
  <c r="U69" i="16" s="1"/>
  <c r="K69" i="16"/>
  <c r="AH69" i="16" s="1"/>
  <c r="AY68" i="16"/>
  <c r="AA68" i="16"/>
  <c r="AC68" i="16" s="1"/>
  <c r="S68" i="16"/>
  <c r="U68" i="16" s="1"/>
  <c r="M68" i="16"/>
  <c r="K68" i="16"/>
  <c r="AH68" i="16" s="1"/>
  <c r="AY67" i="16"/>
  <c r="AC67" i="16"/>
  <c r="AA67" i="16"/>
  <c r="S67" i="16"/>
  <c r="M67" i="16"/>
  <c r="K67" i="16"/>
  <c r="AH67" i="16" s="1"/>
  <c r="AY66" i="16"/>
  <c r="AA66" i="16"/>
  <c r="AC66" i="16" s="1"/>
  <c r="S66" i="16"/>
  <c r="K66" i="16"/>
  <c r="AY65" i="16"/>
  <c r="AA65" i="16"/>
  <c r="U65" i="16"/>
  <c r="S65" i="16"/>
  <c r="K65" i="16"/>
  <c r="AH65" i="16" s="1"/>
  <c r="AY64" i="16"/>
  <c r="AA64" i="16"/>
  <c r="U64" i="16"/>
  <c r="S64" i="16"/>
  <c r="K64" i="16"/>
  <c r="AY63" i="16"/>
  <c r="AA63" i="16"/>
  <c r="S63" i="16"/>
  <c r="U63" i="16" s="1"/>
  <c r="K63" i="16"/>
  <c r="AY62" i="16"/>
  <c r="AA62" i="16"/>
  <c r="S62" i="16"/>
  <c r="U62" i="16" s="1"/>
  <c r="K62" i="16"/>
  <c r="AY61" i="16"/>
  <c r="AA61" i="16"/>
  <c r="U61" i="16"/>
  <c r="S61" i="16"/>
  <c r="K61" i="16"/>
  <c r="AH61" i="16" s="1"/>
  <c r="AY60" i="16"/>
  <c r="AA60" i="16"/>
  <c r="AC60" i="16" s="1"/>
  <c r="S60" i="16"/>
  <c r="K60" i="16"/>
  <c r="AY59" i="16"/>
  <c r="AA59" i="16"/>
  <c r="U59" i="16"/>
  <c r="S59" i="16"/>
  <c r="K59" i="16"/>
  <c r="AY58" i="16"/>
  <c r="AC58" i="16"/>
  <c r="AA58" i="16"/>
  <c r="S58" i="16"/>
  <c r="K58" i="16"/>
  <c r="AH58" i="16" s="1"/>
  <c r="AY57" i="16"/>
  <c r="AA57" i="16"/>
  <c r="U57" i="16"/>
  <c r="S57" i="16"/>
  <c r="K57" i="16"/>
  <c r="AY56" i="16"/>
  <c r="AC56" i="16"/>
  <c r="AA56" i="16"/>
  <c r="S56" i="16"/>
  <c r="U56" i="16" s="1"/>
  <c r="K56" i="16"/>
  <c r="AH56" i="16" s="1"/>
  <c r="AY55" i="16"/>
  <c r="AA55" i="16"/>
  <c r="U55" i="16"/>
  <c r="S55" i="16"/>
  <c r="K55" i="16"/>
  <c r="M55" i="16" s="1"/>
  <c r="AY54" i="16"/>
  <c r="AA54" i="16"/>
  <c r="AC54" i="16" s="1"/>
  <c r="S54" i="16"/>
  <c r="U54" i="16" s="1"/>
  <c r="K54" i="16"/>
  <c r="AH54" i="16" s="1"/>
  <c r="AY53" i="16"/>
  <c r="AA53" i="16"/>
  <c r="U53" i="16"/>
  <c r="S53" i="16"/>
  <c r="K53" i="16"/>
  <c r="AH53" i="16" s="1"/>
  <c r="AY52" i="16"/>
  <c r="AA52" i="16"/>
  <c r="AC52" i="16" s="1"/>
  <c r="S52" i="16"/>
  <c r="K52" i="16"/>
  <c r="AY51" i="16"/>
  <c r="AA51" i="16"/>
  <c r="U51" i="16"/>
  <c r="S51" i="16"/>
  <c r="K51" i="16"/>
  <c r="AH51" i="16" s="1"/>
  <c r="AY50" i="16"/>
  <c r="AA50" i="16"/>
  <c r="U50" i="16"/>
  <c r="S50" i="16"/>
  <c r="K50" i="16"/>
  <c r="AY49" i="16"/>
  <c r="AA49" i="16"/>
  <c r="S49" i="16"/>
  <c r="U49" i="16" s="1"/>
  <c r="K49" i="16"/>
  <c r="M49" i="16" s="1"/>
  <c r="AY48" i="16"/>
  <c r="AA48" i="16"/>
  <c r="U48" i="16"/>
  <c r="S48" i="16"/>
  <c r="K48" i="16"/>
  <c r="AY47" i="16"/>
  <c r="AA47" i="16"/>
  <c r="U47" i="16"/>
  <c r="S47" i="16"/>
  <c r="K47" i="16"/>
  <c r="AH47" i="16" s="1"/>
  <c r="AY46" i="16"/>
  <c r="AA46" i="16"/>
  <c r="AC46" i="16" s="1"/>
  <c r="S46" i="16"/>
  <c r="K46" i="16"/>
  <c r="AY45" i="16"/>
  <c r="AA45" i="16"/>
  <c r="S45" i="16"/>
  <c r="U45" i="16" s="1"/>
  <c r="M45" i="16"/>
  <c r="K45" i="16"/>
  <c r="AH45" i="16" s="1"/>
  <c r="AY44" i="16"/>
  <c r="AA44" i="16"/>
  <c r="AC44" i="16" s="1"/>
  <c r="S44" i="16"/>
  <c r="K44" i="16"/>
  <c r="AA43" i="16"/>
  <c r="AC43" i="16" s="1"/>
  <c r="S43" i="16"/>
  <c r="U43" i="16" s="1"/>
  <c r="K43" i="16"/>
  <c r="AH43" i="16" s="1"/>
  <c r="AA42" i="16"/>
  <c r="AC42" i="16" s="1"/>
  <c r="S42" i="16"/>
  <c r="K42" i="16"/>
  <c r="AA41" i="16"/>
  <c r="S41" i="16"/>
  <c r="U41" i="16" s="1"/>
  <c r="K41" i="16"/>
  <c r="AH41" i="16" s="1"/>
  <c r="AA40" i="16"/>
  <c r="S40" i="16"/>
  <c r="K40" i="16"/>
  <c r="AH40" i="16" s="1"/>
  <c r="AA39" i="16"/>
  <c r="AC39" i="16" s="1"/>
  <c r="S39" i="16"/>
  <c r="K39" i="16"/>
  <c r="AA38" i="16"/>
  <c r="AC38" i="16" s="1"/>
  <c r="U38" i="16"/>
  <c r="S38" i="16"/>
  <c r="K38" i="16"/>
  <c r="AA37" i="16"/>
  <c r="U37" i="16"/>
  <c r="S37" i="16"/>
  <c r="K37" i="16"/>
  <c r="AH37" i="16" s="1"/>
  <c r="AH36" i="16"/>
  <c r="AA36" i="16"/>
  <c r="AC36" i="16" s="1"/>
  <c r="S36" i="16"/>
  <c r="M36" i="16"/>
  <c r="K36" i="16"/>
  <c r="AA35" i="16"/>
  <c r="AC35" i="16" s="1"/>
  <c r="U35" i="16"/>
  <c r="S35" i="16"/>
  <c r="K35" i="16"/>
  <c r="AA34" i="16"/>
  <c r="AC34" i="16" s="1"/>
  <c r="S34" i="16"/>
  <c r="K34" i="16"/>
  <c r="AA33" i="16"/>
  <c r="U33" i="16"/>
  <c r="S33" i="16"/>
  <c r="K33" i="16"/>
  <c r="M33" i="16" s="1"/>
  <c r="AA32" i="16"/>
  <c r="AC32" i="16" s="1"/>
  <c r="S32" i="16"/>
  <c r="U32" i="16" s="1"/>
  <c r="M32" i="16"/>
  <c r="K32" i="16"/>
  <c r="AH32" i="16" s="1"/>
  <c r="AC31" i="16"/>
  <c r="AA31" i="16"/>
  <c r="S31" i="16"/>
  <c r="K31" i="16"/>
  <c r="AC30" i="16"/>
  <c r="AA30" i="16"/>
  <c r="W30" i="16"/>
  <c r="U30" i="16"/>
  <c r="S30" i="16"/>
  <c r="K30" i="16"/>
  <c r="AH30" i="16" s="1"/>
  <c r="AH29" i="16"/>
  <c r="AA29" i="16"/>
  <c r="U29" i="16"/>
  <c r="S29" i="16"/>
  <c r="M29" i="16"/>
  <c r="K29" i="16"/>
  <c r="AY28" i="16"/>
  <c r="AA28" i="16"/>
  <c r="U28" i="16"/>
  <c r="S28" i="16"/>
  <c r="K28" i="16"/>
  <c r="AH27" i="16"/>
  <c r="AA27" i="16"/>
  <c r="S27" i="16"/>
  <c r="K27" i="16"/>
  <c r="AC26" i="16"/>
  <c r="AA26" i="16"/>
  <c r="S26" i="16"/>
  <c r="K26" i="16"/>
  <c r="AA25" i="16"/>
  <c r="U25" i="16"/>
  <c r="S25" i="16"/>
  <c r="K25" i="16"/>
  <c r="AY24" i="16"/>
  <c r="AC24" i="16"/>
  <c r="AA24" i="16"/>
  <c r="S24" i="16"/>
  <c r="U24" i="16" s="1"/>
  <c r="K24" i="16"/>
  <c r="AY23" i="16"/>
  <c r="AA23" i="16"/>
  <c r="S23" i="16"/>
  <c r="M23" i="16"/>
  <c r="K23" i="16"/>
  <c r="AH23" i="16" s="1"/>
  <c r="BE22" i="16"/>
  <c r="AY22" i="16"/>
  <c r="AV22" i="16"/>
  <c r="AS22" i="16"/>
  <c r="AA22" i="16"/>
  <c r="S22" i="16"/>
  <c r="K22" i="16"/>
  <c r="BE18" i="16"/>
  <c r="BE17" i="16"/>
  <c r="AH17" i="16"/>
  <c r="BE16" i="16"/>
  <c r="A16" i="16"/>
  <c r="BE15" i="16"/>
  <c r="G4" i="16"/>
  <c r="AE14" i="3" s="1"/>
  <c r="AY91" i="15"/>
  <c r="AA91" i="15"/>
  <c r="U91" i="15"/>
  <c r="S91" i="15"/>
  <c r="K91" i="15"/>
  <c r="AY90" i="15"/>
  <c r="AA90" i="15"/>
  <c r="U90" i="15"/>
  <c r="S90" i="15"/>
  <c r="K90" i="15"/>
  <c r="AH90" i="15" s="1"/>
  <c r="AY89" i="15"/>
  <c r="AA89" i="15"/>
  <c r="AC89" i="15" s="1"/>
  <c r="S89" i="15"/>
  <c r="K89" i="15"/>
  <c r="AY88" i="15"/>
  <c r="AA88" i="15"/>
  <c r="U88" i="15"/>
  <c r="S88" i="15"/>
  <c r="K88" i="15"/>
  <c r="AY87" i="15"/>
  <c r="AC87" i="15"/>
  <c r="AA87" i="15"/>
  <c r="S87" i="15"/>
  <c r="K87" i="15"/>
  <c r="AY86" i="15"/>
  <c r="AA86" i="15"/>
  <c r="S86" i="15"/>
  <c r="U86" i="15" s="1"/>
  <c r="K86" i="15"/>
  <c r="M86" i="15" s="1"/>
  <c r="AY85" i="15"/>
  <c r="AA85" i="15"/>
  <c r="AC85" i="15" s="1"/>
  <c r="U85" i="15"/>
  <c r="S85" i="15"/>
  <c r="K85" i="15"/>
  <c r="AY84" i="15"/>
  <c r="AH84" i="15"/>
  <c r="AA84" i="15"/>
  <c r="S84" i="15"/>
  <c r="U84" i="15" s="1"/>
  <c r="K84" i="15"/>
  <c r="M84" i="15" s="1"/>
  <c r="AY83" i="15"/>
  <c r="AA83" i="15"/>
  <c r="AC83" i="15" s="1"/>
  <c r="S83" i="15"/>
  <c r="U83" i="15" s="1"/>
  <c r="K83" i="15"/>
  <c r="AY82" i="15"/>
  <c r="AA82" i="15"/>
  <c r="U82" i="15"/>
  <c r="S82" i="15"/>
  <c r="K82" i="15"/>
  <c r="AY81" i="15"/>
  <c r="AA81" i="15"/>
  <c r="AC81" i="15" s="1"/>
  <c r="S81" i="15"/>
  <c r="K81" i="15"/>
  <c r="AY80" i="15"/>
  <c r="AA80" i="15"/>
  <c r="S80" i="15"/>
  <c r="U80" i="15" s="1"/>
  <c r="M80" i="15"/>
  <c r="K80" i="15"/>
  <c r="AH80" i="15" s="1"/>
  <c r="AY79" i="15"/>
  <c r="AC79" i="15"/>
  <c r="AA79" i="15"/>
  <c r="S79" i="15"/>
  <c r="K79" i="15"/>
  <c r="AY78" i="15"/>
  <c r="AA78" i="15"/>
  <c r="U78" i="15"/>
  <c r="S78" i="15"/>
  <c r="K78" i="15"/>
  <c r="AY77" i="15"/>
  <c r="AA77" i="15"/>
  <c r="AC77" i="15" s="1"/>
  <c r="S77" i="15"/>
  <c r="U77" i="15" s="1"/>
  <c r="K77" i="15"/>
  <c r="AY76" i="15"/>
  <c r="AA76" i="15"/>
  <c r="S76" i="15"/>
  <c r="U76" i="15" s="1"/>
  <c r="K76" i="15"/>
  <c r="M76" i="15" s="1"/>
  <c r="AY75" i="15"/>
  <c r="AA75" i="15"/>
  <c r="AC75" i="15" s="1"/>
  <c r="U75" i="15"/>
  <c r="S75" i="15"/>
  <c r="K75" i="15"/>
  <c r="AY74" i="15"/>
  <c r="AA74" i="15"/>
  <c r="U74" i="15"/>
  <c r="S74" i="15"/>
  <c r="K74" i="15"/>
  <c r="AY73" i="15"/>
  <c r="AA73" i="15"/>
  <c r="S73" i="15"/>
  <c r="K73" i="15"/>
  <c r="AY72" i="15"/>
  <c r="AA72" i="15"/>
  <c r="AC72" i="15" s="1"/>
  <c r="S72" i="15"/>
  <c r="U72" i="15" s="1"/>
  <c r="K72" i="15"/>
  <c r="AH72" i="15" s="1"/>
  <c r="AY71" i="15"/>
  <c r="AH71" i="15"/>
  <c r="AA71" i="15"/>
  <c r="S71" i="15"/>
  <c r="U71" i="15" s="1"/>
  <c r="M71" i="15"/>
  <c r="K71" i="15"/>
  <c r="AY70" i="15"/>
  <c r="AA70" i="15"/>
  <c r="S70" i="15"/>
  <c r="U70" i="15" s="1"/>
  <c r="K70" i="15"/>
  <c r="AY69" i="15"/>
  <c r="AH69" i="15"/>
  <c r="AA69" i="15"/>
  <c r="S69" i="15"/>
  <c r="U69" i="15" s="1"/>
  <c r="K69" i="15"/>
  <c r="M69" i="15" s="1"/>
  <c r="AY68" i="15"/>
  <c r="AA68" i="15"/>
  <c r="AC68" i="15" s="1"/>
  <c r="S68" i="15"/>
  <c r="U68" i="15" s="1"/>
  <c r="K68" i="15"/>
  <c r="AY67" i="15"/>
  <c r="AA67" i="15"/>
  <c r="U67" i="15"/>
  <c r="S67" i="15"/>
  <c r="K67" i="15"/>
  <c r="M67" i="15" s="1"/>
  <c r="AY66" i="15"/>
  <c r="AA66" i="15"/>
  <c r="AC66" i="15" s="1"/>
  <c r="S66" i="15"/>
  <c r="K66" i="15"/>
  <c r="AY65" i="15"/>
  <c r="AA65" i="15"/>
  <c r="U65" i="15"/>
  <c r="S65" i="15"/>
  <c r="K65" i="15"/>
  <c r="AH65" i="15" s="1"/>
  <c r="AY64" i="15"/>
  <c r="AA64" i="15"/>
  <c r="AC64" i="15" s="1"/>
  <c r="S64" i="15"/>
  <c r="K64" i="15"/>
  <c r="AY63" i="15"/>
  <c r="AA63" i="15"/>
  <c r="S63" i="15"/>
  <c r="K63" i="15"/>
  <c r="AH63" i="15" s="1"/>
  <c r="AY62" i="15"/>
  <c r="AA62" i="15"/>
  <c r="S62" i="15"/>
  <c r="U62" i="15" s="1"/>
  <c r="K62" i="15"/>
  <c r="AY61" i="15"/>
  <c r="AA61" i="15"/>
  <c r="U61" i="15"/>
  <c r="S61" i="15"/>
  <c r="K61" i="15"/>
  <c r="AH61" i="15" s="1"/>
  <c r="AY60" i="15"/>
  <c r="AA60" i="15"/>
  <c r="AC60" i="15" s="1"/>
  <c r="U60" i="15"/>
  <c r="S60" i="15"/>
  <c r="K60" i="15"/>
  <c r="AY59" i="15"/>
  <c r="AA59" i="15"/>
  <c r="S59" i="15"/>
  <c r="U59" i="15" s="1"/>
  <c r="K59" i="15"/>
  <c r="M59" i="15" s="1"/>
  <c r="AY58" i="15"/>
  <c r="AA58" i="15"/>
  <c r="AC58" i="15" s="1"/>
  <c r="S58" i="15"/>
  <c r="K58" i="15"/>
  <c r="AY57" i="15"/>
  <c r="AA57" i="15"/>
  <c r="U57" i="15"/>
  <c r="S57" i="15"/>
  <c r="M57" i="15"/>
  <c r="K57" i="15"/>
  <c r="AH57" i="15" s="1"/>
  <c r="AY56" i="15"/>
  <c r="AC56" i="15"/>
  <c r="AA56" i="15"/>
  <c r="S56" i="15"/>
  <c r="K56" i="15"/>
  <c r="AY55" i="15"/>
  <c r="AA55" i="15"/>
  <c r="S55" i="15"/>
  <c r="U55" i="15" s="1"/>
  <c r="K55" i="15"/>
  <c r="AH55" i="15" s="1"/>
  <c r="AY54" i="15"/>
  <c r="AA54" i="15"/>
  <c r="S54" i="15"/>
  <c r="U54" i="15" s="1"/>
  <c r="K54" i="15"/>
  <c r="AY53" i="15"/>
  <c r="AA53" i="15"/>
  <c r="U53" i="15"/>
  <c r="S53" i="15"/>
  <c r="K53" i="15"/>
  <c r="M53" i="15" s="1"/>
  <c r="AY52" i="15"/>
  <c r="AA52" i="15"/>
  <c r="AC52" i="15" s="1"/>
  <c r="U52" i="15"/>
  <c r="S52" i="15"/>
  <c r="K52" i="15"/>
  <c r="AH52" i="15" s="1"/>
  <c r="AY51" i="15"/>
  <c r="AC51" i="15"/>
  <c r="AA51" i="15"/>
  <c r="S51" i="15"/>
  <c r="U51" i="15" s="1"/>
  <c r="K51" i="15"/>
  <c r="AH51" i="15" s="1"/>
  <c r="AY50" i="15"/>
  <c r="AA50" i="15"/>
  <c r="S50" i="15"/>
  <c r="U50" i="15" s="1"/>
  <c r="K50" i="15"/>
  <c r="M50" i="15" s="1"/>
  <c r="AY49" i="15"/>
  <c r="AA49" i="15"/>
  <c r="AC49" i="15" s="1"/>
  <c r="S49" i="15"/>
  <c r="U49" i="15" s="1"/>
  <c r="K49" i="15"/>
  <c r="AH49" i="15" s="1"/>
  <c r="AY48" i="15"/>
  <c r="AA48" i="15"/>
  <c r="U48" i="15"/>
  <c r="S48" i="15"/>
  <c r="K48" i="15"/>
  <c r="M48" i="15" s="1"/>
  <c r="AY47" i="15"/>
  <c r="AC47" i="15"/>
  <c r="AA47" i="15"/>
  <c r="S47" i="15"/>
  <c r="U47" i="15" s="1"/>
  <c r="K47" i="15"/>
  <c r="AH47" i="15" s="1"/>
  <c r="AY46" i="15"/>
  <c r="AA46" i="15"/>
  <c r="S46" i="15"/>
  <c r="U46" i="15" s="1"/>
  <c r="K46" i="15"/>
  <c r="M46" i="15" s="1"/>
  <c r="AY45" i="15"/>
  <c r="AA45" i="15"/>
  <c r="AC45" i="15" s="1"/>
  <c r="S45" i="15"/>
  <c r="U45" i="15" s="1"/>
  <c r="K45" i="15"/>
  <c r="AH45" i="15" s="1"/>
  <c r="AY44" i="15"/>
  <c r="AA44" i="15"/>
  <c r="U44" i="15"/>
  <c r="S44" i="15"/>
  <c r="K44" i="15"/>
  <c r="M44" i="15" s="1"/>
  <c r="AA43" i="15"/>
  <c r="S43" i="15"/>
  <c r="U43" i="15" s="1"/>
  <c r="K43" i="15"/>
  <c r="AH43" i="15" s="1"/>
  <c r="AA42" i="15"/>
  <c r="AC42" i="15" s="1"/>
  <c r="S42" i="15"/>
  <c r="U42" i="15" s="1"/>
  <c r="K42" i="15"/>
  <c r="AH42" i="15" s="1"/>
  <c r="AA41" i="15"/>
  <c r="AC41" i="15" s="1"/>
  <c r="S41" i="15"/>
  <c r="U41" i="15" s="1"/>
  <c r="K41" i="15"/>
  <c r="AA40" i="15"/>
  <c r="S40" i="15"/>
  <c r="K40" i="15"/>
  <c r="AH40" i="15" s="1"/>
  <c r="AH39" i="15"/>
  <c r="AA39" i="15"/>
  <c r="S39" i="15"/>
  <c r="K39" i="15"/>
  <c r="M39" i="15" s="1"/>
  <c r="AA38" i="15"/>
  <c r="AC38" i="15" s="1"/>
  <c r="S38" i="15"/>
  <c r="K38" i="15"/>
  <c r="AA37" i="15"/>
  <c r="AC37" i="15" s="1"/>
  <c r="S37" i="15"/>
  <c r="K37" i="15"/>
  <c r="AH37" i="15" s="1"/>
  <c r="AA36" i="15"/>
  <c r="S36" i="15"/>
  <c r="U36" i="15" s="1"/>
  <c r="K36" i="15"/>
  <c r="M36" i="15" s="1"/>
  <c r="AA35" i="15"/>
  <c r="AC35" i="15" s="1"/>
  <c r="S35" i="15"/>
  <c r="U35" i="15" s="1"/>
  <c r="K35" i="15"/>
  <c r="AA34" i="15"/>
  <c r="S34" i="15"/>
  <c r="K34" i="15"/>
  <c r="AC33" i="15"/>
  <c r="AA33" i="15"/>
  <c r="S33" i="15"/>
  <c r="U33" i="15" s="1"/>
  <c r="K33" i="15"/>
  <c r="M33" i="15" s="1"/>
  <c r="AA32" i="15"/>
  <c r="S32" i="15"/>
  <c r="U32" i="15" s="1"/>
  <c r="K32" i="15"/>
  <c r="AH32" i="15" s="1"/>
  <c r="AH31" i="15"/>
  <c r="AA31" i="15"/>
  <c r="S31" i="15"/>
  <c r="K31" i="15"/>
  <c r="M31" i="15" s="1"/>
  <c r="AA30" i="15"/>
  <c r="AC30" i="15" s="1"/>
  <c r="S30" i="15"/>
  <c r="K30" i="15"/>
  <c r="AA29" i="15"/>
  <c r="AC29" i="15" s="1"/>
  <c r="S29" i="15"/>
  <c r="K29" i="15"/>
  <c r="AH29" i="15" s="1"/>
  <c r="AY28" i="15"/>
  <c r="AC28" i="15"/>
  <c r="AA28" i="15"/>
  <c r="S28" i="15"/>
  <c r="U28" i="15" s="1"/>
  <c r="K28" i="15"/>
  <c r="M28" i="15" s="1"/>
  <c r="AA27" i="15"/>
  <c r="S27" i="15"/>
  <c r="K27" i="15"/>
  <c r="AH27" i="15" s="1"/>
  <c r="AC26" i="15"/>
  <c r="AA26" i="15"/>
  <c r="S26" i="15"/>
  <c r="U26" i="15" s="1"/>
  <c r="K26" i="15"/>
  <c r="AA25" i="15"/>
  <c r="S25" i="15"/>
  <c r="U25" i="15" s="1"/>
  <c r="K25" i="15"/>
  <c r="AY24" i="15"/>
  <c r="AA24" i="15"/>
  <c r="S24" i="15"/>
  <c r="K24" i="15"/>
  <c r="AY23" i="15"/>
  <c r="AA23" i="15"/>
  <c r="S23" i="15"/>
  <c r="K23" i="15"/>
  <c r="BE22" i="15"/>
  <c r="AY22" i="15"/>
  <c r="AV22" i="15"/>
  <c r="AS22" i="15"/>
  <c r="AA22" i="15"/>
  <c r="S22" i="15"/>
  <c r="K22" i="15"/>
  <c r="BE18" i="15"/>
  <c r="BE17" i="15"/>
  <c r="AH17" i="15"/>
  <c r="BE16" i="15"/>
  <c r="A16" i="15"/>
  <c r="BD23" i="15" s="1"/>
  <c r="BE23" i="15" s="1"/>
  <c r="BE15" i="15"/>
  <c r="G4" i="15"/>
  <c r="AD14" i="3" s="1"/>
  <c r="AY91" i="14"/>
  <c r="AA91" i="14"/>
  <c r="AC91" i="14" s="1"/>
  <c r="S91" i="14"/>
  <c r="U91" i="14" s="1"/>
  <c r="K91" i="14"/>
  <c r="AY90" i="14"/>
  <c r="AA90" i="14"/>
  <c r="S90" i="14"/>
  <c r="U90" i="14" s="1"/>
  <c r="K90" i="14"/>
  <c r="M90" i="14" s="1"/>
  <c r="AY89" i="14"/>
  <c r="AA89" i="14"/>
  <c r="AC89" i="14" s="1"/>
  <c r="S89" i="14"/>
  <c r="U89" i="14" s="1"/>
  <c r="K89" i="14"/>
  <c r="AY88" i="14"/>
  <c r="AA88" i="14"/>
  <c r="S88" i="14"/>
  <c r="U88" i="14" s="1"/>
  <c r="K88" i="14"/>
  <c r="AY87" i="14"/>
  <c r="AA87" i="14"/>
  <c r="S87" i="14"/>
  <c r="K87" i="14"/>
  <c r="AY86" i="14"/>
  <c r="AA86" i="14"/>
  <c r="U86" i="14"/>
  <c r="S86" i="14"/>
  <c r="K86" i="14"/>
  <c r="AH86" i="14" s="1"/>
  <c r="AY85" i="14"/>
  <c r="AA85" i="14"/>
  <c r="AC85" i="14" s="1"/>
  <c r="S85" i="14"/>
  <c r="K85" i="14"/>
  <c r="AY84" i="14"/>
  <c r="AA84" i="14"/>
  <c r="U84" i="14"/>
  <c r="S84" i="14"/>
  <c r="K84" i="14"/>
  <c r="M84" i="14" s="1"/>
  <c r="AY83" i="14"/>
  <c r="AA83" i="14"/>
  <c r="AC83" i="14" s="1"/>
  <c r="S83" i="14"/>
  <c r="U83" i="14" s="1"/>
  <c r="K83" i="14"/>
  <c r="AY82" i="14"/>
  <c r="AA82" i="14"/>
  <c r="S82" i="14"/>
  <c r="U82" i="14" s="1"/>
  <c r="K82" i="14"/>
  <c r="AY81" i="14"/>
  <c r="AA81" i="14"/>
  <c r="AC81" i="14" s="1"/>
  <c r="S81" i="14"/>
  <c r="U81" i="14" s="1"/>
  <c r="K81" i="14"/>
  <c r="AY80" i="14"/>
  <c r="AA80" i="14"/>
  <c r="U80" i="14"/>
  <c r="S80" i="14"/>
  <c r="K80" i="14"/>
  <c r="AY79" i="14"/>
  <c r="AC79" i="14"/>
  <c r="AA79" i="14"/>
  <c r="S79" i="14"/>
  <c r="K79" i="14"/>
  <c r="AY78" i="14"/>
  <c r="AA78" i="14"/>
  <c r="S78" i="14"/>
  <c r="U78" i="14" s="1"/>
  <c r="K78" i="14"/>
  <c r="AY77" i="14"/>
  <c r="AA77" i="14"/>
  <c r="AC77" i="14" s="1"/>
  <c r="S77" i="14"/>
  <c r="K77" i="14"/>
  <c r="AY76" i="14"/>
  <c r="AC76" i="14"/>
  <c r="AA76" i="14"/>
  <c r="S76" i="14"/>
  <c r="U76" i="14" s="1"/>
  <c r="K76" i="14"/>
  <c r="AY75" i="14"/>
  <c r="AH75" i="14"/>
  <c r="AA75" i="14"/>
  <c r="S75" i="14"/>
  <c r="U75" i="14" s="1"/>
  <c r="K75" i="14"/>
  <c r="M75" i="14" s="1"/>
  <c r="AY74" i="14"/>
  <c r="AH74" i="14"/>
  <c r="AA74" i="14"/>
  <c r="AC74" i="14" s="1"/>
  <c r="S74" i="14"/>
  <c r="U74" i="14" s="1"/>
  <c r="M74" i="14"/>
  <c r="K74" i="14"/>
  <c r="AY73" i="14"/>
  <c r="AA73" i="14"/>
  <c r="AC73" i="14" s="1"/>
  <c r="S73" i="14"/>
  <c r="U73" i="14" s="1"/>
  <c r="M73" i="14"/>
  <c r="K73" i="14"/>
  <c r="AH73" i="14" s="1"/>
  <c r="AY72" i="14"/>
  <c r="AA72" i="14"/>
  <c r="AC72" i="14" s="1"/>
  <c r="S72" i="14"/>
  <c r="M72" i="14"/>
  <c r="K72" i="14"/>
  <c r="AH72" i="14" s="1"/>
  <c r="AY71" i="14"/>
  <c r="AH71" i="14"/>
  <c r="AC71" i="14"/>
  <c r="AA71" i="14"/>
  <c r="S71" i="14"/>
  <c r="U71" i="14" s="1"/>
  <c r="M71" i="14"/>
  <c r="K71" i="14"/>
  <c r="AY70" i="14"/>
  <c r="AA70" i="14"/>
  <c r="AC70" i="14" s="1"/>
  <c r="S70" i="14"/>
  <c r="U70" i="14" s="1"/>
  <c r="K70" i="14"/>
  <c r="AH70" i="14" s="1"/>
  <c r="AY69" i="14"/>
  <c r="AH69" i="14"/>
  <c r="AC69" i="14"/>
  <c r="AA69" i="14"/>
  <c r="S69" i="14"/>
  <c r="M69" i="14"/>
  <c r="K69" i="14"/>
  <c r="AY68" i="14"/>
  <c r="AC68" i="14"/>
  <c r="AA68" i="14"/>
  <c r="S68" i="14"/>
  <c r="U68" i="14" s="1"/>
  <c r="K68" i="14"/>
  <c r="M68" i="14" s="1"/>
  <c r="AY67" i="14"/>
  <c r="AA67" i="14"/>
  <c r="AC67" i="14" s="1"/>
  <c r="S67" i="14"/>
  <c r="U67" i="14" s="1"/>
  <c r="M67" i="14"/>
  <c r="K67" i="14"/>
  <c r="AH67" i="14" s="1"/>
  <c r="AY66" i="14"/>
  <c r="AC66" i="14"/>
  <c r="AA66" i="14"/>
  <c r="S66" i="14"/>
  <c r="K66" i="14"/>
  <c r="AH66" i="14" s="1"/>
  <c r="AY65" i="14"/>
  <c r="AA65" i="14"/>
  <c r="AC65" i="14" s="1"/>
  <c r="S65" i="14"/>
  <c r="U65" i="14" s="1"/>
  <c r="K65" i="14"/>
  <c r="AH65" i="14" s="1"/>
  <c r="AY64" i="14"/>
  <c r="AA64" i="14"/>
  <c r="AC64" i="14" s="1"/>
  <c r="S64" i="14"/>
  <c r="U64" i="14" s="1"/>
  <c r="K64" i="14"/>
  <c r="AY63" i="14"/>
  <c r="AA63" i="14"/>
  <c r="AC63" i="14" s="1"/>
  <c r="S63" i="14"/>
  <c r="M63" i="14"/>
  <c r="K63" i="14"/>
  <c r="AH63" i="14" s="1"/>
  <c r="AY62" i="14"/>
  <c r="AA62" i="14"/>
  <c r="AC62" i="14" s="1"/>
  <c r="S62" i="14"/>
  <c r="K62" i="14"/>
  <c r="AY61" i="14"/>
  <c r="AH61" i="14"/>
  <c r="AA61" i="14"/>
  <c r="AC61" i="14" s="1"/>
  <c r="S61" i="14"/>
  <c r="M61" i="14"/>
  <c r="K61" i="14"/>
  <c r="AY60" i="14"/>
  <c r="AA60" i="14"/>
  <c r="AC60" i="14" s="1"/>
  <c r="S60" i="14"/>
  <c r="U60" i="14" s="1"/>
  <c r="K60" i="14"/>
  <c r="AY59" i="14"/>
  <c r="AA59" i="14"/>
  <c r="S59" i="14"/>
  <c r="U59" i="14" s="1"/>
  <c r="K59" i="14"/>
  <c r="M59" i="14" s="1"/>
  <c r="AY58" i="14"/>
  <c r="AC58" i="14"/>
  <c r="AA58" i="14"/>
  <c r="S58" i="14"/>
  <c r="K58" i="14"/>
  <c r="AY57" i="14"/>
  <c r="AA57" i="14"/>
  <c r="AC57" i="14" s="1"/>
  <c r="S57" i="14"/>
  <c r="U57" i="14" s="1"/>
  <c r="K57" i="14"/>
  <c r="M57" i="14" s="1"/>
  <c r="AY56" i="14"/>
  <c r="AA56" i="14"/>
  <c r="AC56" i="14" s="1"/>
  <c r="S56" i="14"/>
  <c r="K56" i="14"/>
  <c r="AY55" i="14"/>
  <c r="AA55" i="14"/>
  <c r="S55" i="14"/>
  <c r="U55" i="14" s="1"/>
  <c r="K55" i="14"/>
  <c r="AY54" i="14"/>
  <c r="AA54" i="14"/>
  <c r="AC54" i="14" s="1"/>
  <c r="S54" i="14"/>
  <c r="K54" i="14"/>
  <c r="AY53" i="14"/>
  <c r="AA53" i="14"/>
  <c r="U53" i="14"/>
  <c r="S53" i="14"/>
  <c r="K53" i="14"/>
  <c r="AH53" i="14" s="1"/>
  <c r="AY52" i="14"/>
  <c r="AA52" i="14"/>
  <c r="S52" i="14"/>
  <c r="K52" i="14"/>
  <c r="AY51" i="14"/>
  <c r="AA51" i="14"/>
  <c r="S51" i="14"/>
  <c r="U51" i="14" s="1"/>
  <c r="K51" i="14"/>
  <c r="M51" i="14" s="1"/>
  <c r="AY50" i="14"/>
  <c r="AA50" i="14"/>
  <c r="AC50" i="14" s="1"/>
  <c r="S50" i="14"/>
  <c r="U50" i="14" s="1"/>
  <c r="K50" i="14"/>
  <c r="AY49" i="14"/>
  <c r="AA49" i="14"/>
  <c r="S49" i="14"/>
  <c r="U49" i="14" s="1"/>
  <c r="K49" i="14"/>
  <c r="M49" i="14" s="1"/>
  <c r="AY48" i="14"/>
  <c r="AA48" i="14"/>
  <c r="AC48" i="14" s="1"/>
  <c r="S48" i="14"/>
  <c r="K48" i="14"/>
  <c r="AY47" i="14"/>
  <c r="AA47" i="14"/>
  <c r="U47" i="14"/>
  <c r="S47" i="14"/>
  <c r="K47" i="14"/>
  <c r="AH47" i="14" s="1"/>
  <c r="AY46" i="14"/>
  <c r="AA46" i="14"/>
  <c r="AC46" i="14" s="1"/>
  <c r="S46" i="14"/>
  <c r="K46" i="14"/>
  <c r="AY45" i="14"/>
  <c r="AA45" i="14"/>
  <c r="S45" i="14"/>
  <c r="U45" i="14" s="1"/>
  <c r="K45" i="14"/>
  <c r="AH45" i="14" s="1"/>
  <c r="AY44" i="14"/>
  <c r="AA44" i="14"/>
  <c r="S44" i="14"/>
  <c r="K44" i="14"/>
  <c r="AH43" i="14"/>
  <c r="AA43" i="14"/>
  <c r="S43" i="14"/>
  <c r="U43" i="14" s="1"/>
  <c r="K43" i="14"/>
  <c r="M43" i="14" s="1"/>
  <c r="AA42" i="14"/>
  <c r="S42" i="14"/>
  <c r="U42" i="14" s="1"/>
  <c r="K42" i="14"/>
  <c r="AH42" i="14" s="1"/>
  <c r="AA41" i="14"/>
  <c r="S41" i="14"/>
  <c r="K41" i="14"/>
  <c r="M41" i="14" s="1"/>
  <c r="AA40" i="14"/>
  <c r="S40" i="14"/>
  <c r="K40" i="14"/>
  <c r="AA39" i="14"/>
  <c r="AC39" i="14" s="1"/>
  <c r="S39" i="14"/>
  <c r="K39" i="14"/>
  <c r="AH39" i="14" s="1"/>
  <c r="AA38" i="14"/>
  <c r="S38" i="14"/>
  <c r="U38" i="14" s="1"/>
  <c r="K38" i="14"/>
  <c r="AA37" i="14"/>
  <c r="S37" i="14"/>
  <c r="U37" i="14" s="1"/>
  <c r="K37" i="14"/>
  <c r="M37" i="14" s="1"/>
  <c r="AA36" i="14"/>
  <c r="S36" i="14"/>
  <c r="U36" i="14" s="1"/>
  <c r="K36" i="14"/>
  <c r="AH36" i="14" s="1"/>
  <c r="AA35" i="14"/>
  <c r="AC35" i="14" s="1"/>
  <c r="S35" i="14"/>
  <c r="K35" i="14"/>
  <c r="AH35" i="14" s="1"/>
  <c r="AA34" i="14"/>
  <c r="S34" i="14"/>
  <c r="K34" i="14"/>
  <c r="AA33" i="14"/>
  <c r="S33" i="14"/>
  <c r="U33" i="14" s="1"/>
  <c r="M33" i="14"/>
  <c r="K33" i="14"/>
  <c r="AH33" i="14" s="1"/>
  <c r="AA32" i="14"/>
  <c r="S32" i="14"/>
  <c r="U32" i="14" s="1"/>
  <c r="K32" i="14"/>
  <c r="AH32" i="14" s="1"/>
  <c r="AA31" i="14"/>
  <c r="AC31" i="14" s="1"/>
  <c r="S31" i="14"/>
  <c r="K31" i="14"/>
  <c r="AH31" i="14" s="1"/>
  <c r="AA30" i="14"/>
  <c r="S30" i="14"/>
  <c r="U30" i="14" s="1"/>
  <c r="K30" i="14"/>
  <c r="M30" i="14" s="1"/>
  <c r="AA29" i="14"/>
  <c r="S29" i="14"/>
  <c r="U29" i="14" s="1"/>
  <c r="K29" i="14"/>
  <c r="M29" i="14" s="1"/>
  <c r="AY28" i="14"/>
  <c r="AA28" i="14"/>
  <c r="S28" i="14"/>
  <c r="U28" i="14" s="1"/>
  <c r="K28" i="14"/>
  <c r="M28" i="14" s="1"/>
  <c r="AA27" i="14"/>
  <c r="S27" i="14"/>
  <c r="K27" i="14"/>
  <c r="AH27" i="14" s="1"/>
  <c r="AC26" i="14"/>
  <c r="AA26" i="14"/>
  <c r="S26" i="14"/>
  <c r="U26" i="14" s="1"/>
  <c r="K26" i="14"/>
  <c r="AA25" i="14"/>
  <c r="S25" i="14"/>
  <c r="U25" i="14" s="1"/>
  <c r="K25" i="14"/>
  <c r="AH25" i="14" s="1"/>
  <c r="AY24" i="14"/>
  <c r="AH24" i="14"/>
  <c r="AA24" i="14"/>
  <c r="S24" i="14"/>
  <c r="U24" i="14" s="1"/>
  <c r="K24" i="14"/>
  <c r="AY23" i="14"/>
  <c r="AA23" i="14"/>
  <c r="S23" i="14"/>
  <c r="K23" i="14"/>
  <c r="M23" i="14" s="1"/>
  <c r="BE22" i="14"/>
  <c r="AY22" i="14"/>
  <c r="AV22" i="14"/>
  <c r="AS22" i="14"/>
  <c r="AH22" i="14"/>
  <c r="AA22" i="14"/>
  <c r="S22" i="14"/>
  <c r="K22" i="14"/>
  <c r="M22" i="14" s="1"/>
  <c r="BE18" i="14"/>
  <c r="BE17" i="14"/>
  <c r="AH17" i="14"/>
  <c r="BE16" i="14"/>
  <c r="A16" i="14"/>
  <c r="AR23" i="14" s="1"/>
  <c r="AS23" i="14" s="1"/>
  <c r="BE15" i="14"/>
  <c r="G4" i="14"/>
  <c r="AC14" i="3" s="1"/>
  <c r="AY91" i="13"/>
  <c r="AA91" i="13"/>
  <c r="AC91" i="13" s="1"/>
  <c r="S91" i="13"/>
  <c r="U91" i="13" s="1"/>
  <c r="K91" i="13"/>
  <c r="AY90" i="13"/>
  <c r="AA90" i="13"/>
  <c r="S90" i="13"/>
  <c r="U90" i="13" s="1"/>
  <c r="K90" i="13"/>
  <c r="M90" i="13" s="1"/>
  <c r="AY89" i="13"/>
  <c r="AA89" i="13"/>
  <c r="S89" i="13"/>
  <c r="U89" i="13" s="1"/>
  <c r="K89" i="13"/>
  <c r="AY88" i="13"/>
  <c r="AA88" i="13"/>
  <c r="S88" i="13"/>
  <c r="U88" i="13" s="1"/>
  <c r="K88" i="13"/>
  <c r="AH88" i="13" s="1"/>
  <c r="AY87" i="13"/>
  <c r="AA87" i="13"/>
  <c r="S87" i="13"/>
  <c r="K87" i="13"/>
  <c r="AY86" i="13"/>
  <c r="AA86" i="13"/>
  <c r="U86" i="13"/>
  <c r="S86" i="13"/>
  <c r="K86" i="13"/>
  <c r="AY85" i="13"/>
  <c r="AA85" i="13"/>
  <c r="AC85" i="13" s="1"/>
  <c r="S85" i="13"/>
  <c r="K85" i="13"/>
  <c r="AY84" i="13"/>
  <c r="AA84" i="13"/>
  <c r="S84" i="13"/>
  <c r="U84" i="13" s="1"/>
  <c r="K84" i="13"/>
  <c r="AH84" i="13" s="1"/>
  <c r="AY83" i="13"/>
  <c r="AA83" i="13"/>
  <c r="S83" i="13"/>
  <c r="U83" i="13" s="1"/>
  <c r="K83" i="13"/>
  <c r="AY82" i="13"/>
  <c r="AA82" i="13"/>
  <c r="U82" i="13"/>
  <c r="S82" i="13"/>
  <c r="K82" i="13"/>
  <c r="M82" i="13" s="1"/>
  <c r="AY81" i="13"/>
  <c r="AA81" i="13"/>
  <c r="S81" i="13"/>
  <c r="U81" i="13" s="1"/>
  <c r="K81" i="13"/>
  <c r="AY80" i="13"/>
  <c r="AA80" i="13"/>
  <c r="S80" i="13"/>
  <c r="U80" i="13" s="1"/>
  <c r="K80" i="13"/>
  <c r="AH80" i="13" s="1"/>
  <c r="AY79" i="13"/>
  <c r="AA79" i="13"/>
  <c r="AC79" i="13" s="1"/>
  <c r="S79" i="13"/>
  <c r="K79" i="13"/>
  <c r="AY78" i="13"/>
  <c r="AA78" i="13"/>
  <c r="S78" i="13"/>
  <c r="U78" i="13" s="1"/>
  <c r="K78" i="13"/>
  <c r="AH78" i="13" s="1"/>
  <c r="AY77" i="13"/>
  <c r="AC77" i="13"/>
  <c r="AA77" i="13"/>
  <c r="S77" i="13"/>
  <c r="K77" i="13"/>
  <c r="AY76" i="13"/>
  <c r="AA76" i="13"/>
  <c r="AC76" i="13" s="1"/>
  <c r="S76" i="13"/>
  <c r="K76" i="13"/>
  <c r="AY75" i="13"/>
  <c r="AA75" i="13"/>
  <c r="S75" i="13"/>
  <c r="U75" i="13" s="1"/>
  <c r="K75" i="13"/>
  <c r="M75" i="13" s="1"/>
  <c r="AY74" i="13"/>
  <c r="AC74" i="13"/>
  <c r="AA74" i="13"/>
  <c r="S74" i="13"/>
  <c r="U74" i="13" s="1"/>
  <c r="K74" i="13"/>
  <c r="AY73" i="13"/>
  <c r="AA73" i="13"/>
  <c r="S73" i="13"/>
  <c r="U73" i="13" s="1"/>
  <c r="K73" i="13"/>
  <c r="M73" i="13" s="1"/>
  <c r="AY72" i="13"/>
  <c r="AH72" i="13"/>
  <c r="AA72" i="13"/>
  <c r="AC72" i="13" s="1"/>
  <c r="S72" i="13"/>
  <c r="U72" i="13" s="1"/>
  <c r="K72" i="13"/>
  <c r="M72" i="13" s="1"/>
  <c r="AY71" i="13"/>
  <c r="AA71" i="13"/>
  <c r="S71" i="13"/>
  <c r="U71" i="13" s="1"/>
  <c r="K71" i="13"/>
  <c r="M71" i="13" s="1"/>
  <c r="AY70" i="13"/>
  <c r="AA70" i="13"/>
  <c r="AC70" i="13" s="1"/>
  <c r="S70" i="13"/>
  <c r="U70" i="13" s="1"/>
  <c r="K70" i="13"/>
  <c r="AY69" i="13"/>
  <c r="AA69" i="13"/>
  <c r="AC69" i="13" s="1"/>
  <c r="S69" i="13"/>
  <c r="K69" i="13"/>
  <c r="AY68" i="13"/>
  <c r="AH68" i="13"/>
  <c r="AA68" i="13"/>
  <c r="S68" i="13"/>
  <c r="U68" i="13" s="1"/>
  <c r="K68" i="13"/>
  <c r="M68" i="13" s="1"/>
  <c r="AY67" i="13"/>
  <c r="AA67" i="13"/>
  <c r="AC67" i="13" s="1"/>
  <c r="U67" i="13"/>
  <c r="S67" i="13"/>
  <c r="K67" i="13"/>
  <c r="AY66" i="13"/>
  <c r="AH66" i="13"/>
  <c r="AA66" i="13"/>
  <c r="S66" i="13"/>
  <c r="U66" i="13" s="1"/>
  <c r="K66" i="13"/>
  <c r="M66" i="13" s="1"/>
  <c r="AY65" i="13"/>
  <c r="AA65" i="13"/>
  <c r="AC65" i="13" s="1"/>
  <c r="S65" i="13"/>
  <c r="K65" i="13"/>
  <c r="AY64" i="13"/>
  <c r="AA64" i="13"/>
  <c r="S64" i="13"/>
  <c r="U64" i="13" s="1"/>
  <c r="K64" i="13"/>
  <c r="M64" i="13" s="1"/>
  <c r="AY63" i="13"/>
  <c r="AC63" i="13"/>
  <c r="AA63" i="13"/>
  <c r="S63" i="13"/>
  <c r="U63" i="13" s="1"/>
  <c r="K63" i="13"/>
  <c r="AY62" i="13"/>
  <c r="AA62" i="13"/>
  <c r="S62" i="13"/>
  <c r="U62" i="13" s="1"/>
  <c r="K62" i="13"/>
  <c r="M62" i="13" s="1"/>
  <c r="AY61" i="13"/>
  <c r="AC61" i="13"/>
  <c r="AA61" i="13"/>
  <c r="S61" i="13"/>
  <c r="K61" i="13"/>
  <c r="AY60" i="13"/>
  <c r="AA60" i="13"/>
  <c r="U60" i="13"/>
  <c r="S60" i="13"/>
  <c r="K60" i="13"/>
  <c r="AH60" i="13" s="1"/>
  <c r="AY59" i="13"/>
  <c r="AC59" i="13"/>
  <c r="AA59" i="13"/>
  <c r="S59" i="13"/>
  <c r="U59" i="13" s="1"/>
  <c r="K59" i="13"/>
  <c r="AY58" i="13"/>
  <c r="AA58" i="13"/>
  <c r="S58" i="13"/>
  <c r="U58" i="13" s="1"/>
  <c r="K58" i="13"/>
  <c r="AH58" i="13" s="1"/>
  <c r="AY57" i="13"/>
  <c r="AC57" i="13"/>
  <c r="AA57" i="13"/>
  <c r="S57" i="13"/>
  <c r="U57" i="13" s="1"/>
  <c r="K57" i="13"/>
  <c r="AY56" i="13"/>
  <c r="AA56" i="13"/>
  <c r="U56" i="13"/>
  <c r="S56" i="13"/>
  <c r="K56" i="13"/>
  <c r="M56" i="13" s="1"/>
  <c r="AY55" i="13"/>
  <c r="AA55" i="13"/>
  <c r="S55" i="13"/>
  <c r="U55" i="13" s="1"/>
  <c r="K55" i="13"/>
  <c r="AY54" i="13"/>
  <c r="AA54" i="13"/>
  <c r="S54" i="13"/>
  <c r="U54" i="13" s="1"/>
  <c r="K54" i="13"/>
  <c r="M54" i="13" s="1"/>
  <c r="AY53" i="13"/>
  <c r="AA53" i="13"/>
  <c r="AC53" i="13" s="1"/>
  <c r="S53" i="13"/>
  <c r="U53" i="13" s="1"/>
  <c r="K53" i="13"/>
  <c r="AY52" i="13"/>
  <c r="AA52" i="13"/>
  <c r="S52" i="13"/>
  <c r="U52" i="13" s="1"/>
  <c r="K52" i="13"/>
  <c r="AY51" i="13"/>
  <c r="AA51" i="13"/>
  <c r="S51" i="13"/>
  <c r="K51" i="13"/>
  <c r="AY50" i="13"/>
  <c r="AA50" i="13"/>
  <c r="U50" i="13"/>
  <c r="S50" i="13"/>
  <c r="K50" i="13"/>
  <c r="AY49" i="13"/>
  <c r="AA49" i="13"/>
  <c r="S49" i="13"/>
  <c r="K49" i="13"/>
  <c r="AY48" i="13"/>
  <c r="AA48" i="13"/>
  <c r="S48" i="13"/>
  <c r="U48" i="13" s="1"/>
  <c r="K48" i="13"/>
  <c r="AH48" i="13" s="1"/>
  <c r="AY47" i="13"/>
  <c r="AA47" i="13"/>
  <c r="S47" i="13"/>
  <c r="U47" i="13" s="1"/>
  <c r="K47" i="13"/>
  <c r="AH47" i="13" s="1"/>
  <c r="AY46" i="13"/>
  <c r="AA46" i="13"/>
  <c r="AC46" i="13" s="1"/>
  <c r="S46" i="13"/>
  <c r="U46" i="13" s="1"/>
  <c r="K46" i="13"/>
  <c r="AH46" i="13" s="1"/>
  <c r="AY45" i="13"/>
  <c r="AA45" i="13"/>
  <c r="S45" i="13"/>
  <c r="U45" i="13" s="1"/>
  <c r="K45" i="13"/>
  <c r="AH45" i="13" s="1"/>
  <c r="AY44" i="13"/>
  <c r="AA44" i="13"/>
  <c r="S44" i="13"/>
  <c r="K44" i="13"/>
  <c r="AA43" i="13"/>
  <c r="S43" i="13"/>
  <c r="K43" i="13"/>
  <c r="AH43" i="13" s="1"/>
  <c r="AA42" i="13"/>
  <c r="S42" i="13"/>
  <c r="U42" i="13" s="1"/>
  <c r="K42" i="13"/>
  <c r="M42" i="13" s="1"/>
  <c r="AA41" i="13"/>
  <c r="AC41" i="13" s="1"/>
  <c r="S41" i="13"/>
  <c r="U41" i="13" s="1"/>
  <c r="K41" i="13"/>
  <c r="M41" i="13" s="1"/>
  <c r="AA40" i="13"/>
  <c r="S40" i="13"/>
  <c r="K40" i="13"/>
  <c r="AA39" i="13"/>
  <c r="S39" i="13"/>
  <c r="U39" i="13" s="1"/>
  <c r="K39" i="13"/>
  <c r="M39" i="13" s="1"/>
  <c r="AA38" i="13"/>
  <c r="U38" i="13"/>
  <c r="S38" i="13"/>
  <c r="K38" i="13"/>
  <c r="AH38" i="13" s="1"/>
  <c r="AA37" i="13"/>
  <c r="S37" i="13"/>
  <c r="U37" i="13" s="1"/>
  <c r="K37" i="13"/>
  <c r="M37" i="13" s="1"/>
  <c r="AA36" i="13"/>
  <c r="S36" i="13"/>
  <c r="U36" i="13" s="1"/>
  <c r="M36" i="13"/>
  <c r="K36" i="13"/>
  <c r="AH36" i="13" s="1"/>
  <c r="AA35" i="13"/>
  <c r="S35" i="13"/>
  <c r="U35" i="13" s="1"/>
  <c r="K35" i="13"/>
  <c r="AH35" i="13" s="1"/>
  <c r="AC34" i="13"/>
  <c r="AA34" i="13"/>
  <c r="S34" i="13"/>
  <c r="K34" i="13"/>
  <c r="AH34" i="13" s="1"/>
  <c r="AA33" i="13"/>
  <c r="S33" i="13"/>
  <c r="U33" i="13" s="1"/>
  <c r="K33" i="13"/>
  <c r="AH32" i="13"/>
  <c r="AA32" i="13"/>
  <c r="S32" i="13"/>
  <c r="U32" i="13" s="1"/>
  <c r="K32" i="13"/>
  <c r="M32" i="13" s="1"/>
  <c r="AA31" i="13"/>
  <c r="S31" i="13"/>
  <c r="U31" i="13" s="1"/>
  <c r="K31" i="13"/>
  <c r="AH31" i="13" s="1"/>
  <c r="AA30" i="13"/>
  <c r="AC30" i="13" s="1"/>
  <c r="S30" i="13"/>
  <c r="K30" i="13"/>
  <c r="AH30" i="13" s="1"/>
  <c r="AA29" i="13"/>
  <c r="S29" i="13"/>
  <c r="K29" i="13"/>
  <c r="AY28" i="13"/>
  <c r="AA28" i="13"/>
  <c r="S28" i="13"/>
  <c r="K28" i="13"/>
  <c r="AH27" i="13"/>
  <c r="AA27" i="13"/>
  <c r="S27" i="13"/>
  <c r="K27" i="13"/>
  <c r="AA26" i="13"/>
  <c r="S26" i="13"/>
  <c r="U26" i="13" s="1"/>
  <c r="K26" i="13"/>
  <c r="AH26" i="13" s="1"/>
  <c r="AA25" i="13"/>
  <c r="S25" i="13"/>
  <c r="K25" i="13"/>
  <c r="AH25" i="13" s="1"/>
  <c r="AY24" i="13"/>
  <c r="AA24" i="13"/>
  <c r="AC24" i="13" s="1"/>
  <c r="S24" i="13"/>
  <c r="K24" i="13"/>
  <c r="AH24" i="13" s="1"/>
  <c r="AY23" i="13"/>
  <c r="AA23" i="13"/>
  <c r="S23" i="13"/>
  <c r="K23" i="13"/>
  <c r="AH23" i="13" s="1"/>
  <c r="BE22" i="13"/>
  <c r="AY22" i="13"/>
  <c r="AV22" i="13"/>
  <c r="AS22" i="13"/>
  <c r="AA22" i="13"/>
  <c r="S22" i="13"/>
  <c r="K22" i="13"/>
  <c r="BE18" i="13"/>
  <c r="BE17" i="13"/>
  <c r="AH17" i="13"/>
  <c r="BE16" i="13"/>
  <c r="A16" i="13"/>
  <c r="AU23" i="13" s="1"/>
  <c r="AV23" i="13" s="1"/>
  <c r="BE15" i="13"/>
  <c r="G4" i="13"/>
  <c r="AB14" i="3" s="1"/>
  <c r="AY91" i="12"/>
  <c r="AA91" i="12"/>
  <c r="S91" i="12"/>
  <c r="K91" i="12"/>
  <c r="AY90" i="12"/>
  <c r="AA90" i="12"/>
  <c r="S90" i="12"/>
  <c r="U90" i="12" s="1"/>
  <c r="K90" i="12"/>
  <c r="AH90" i="12" s="1"/>
  <c r="AY89" i="12"/>
  <c r="AA89" i="12"/>
  <c r="AC89" i="12" s="1"/>
  <c r="S89" i="12"/>
  <c r="K89" i="12"/>
  <c r="AY88" i="12"/>
  <c r="AA88" i="12"/>
  <c r="U88" i="12"/>
  <c r="S88" i="12"/>
  <c r="K88" i="12"/>
  <c r="AH88" i="12" s="1"/>
  <c r="AY87" i="12"/>
  <c r="AA87" i="12"/>
  <c r="S87" i="12"/>
  <c r="U87" i="12" s="1"/>
  <c r="K87" i="12"/>
  <c r="AY86" i="12"/>
  <c r="AA86" i="12"/>
  <c r="S86" i="12"/>
  <c r="U86" i="12" s="1"/>
  <c r="K86" i="12"/>
  <c r="M86" i="12" s="1"/>
  <c r="AY85" i="12"/>
  <c r="AA85" i="12"/>
  <c r="AC85" i="12" s="1"/>
  <c r="S85" i="12"/>
  <c r="U85" i="12" s="1"/>
  <c r="K85" i="12"/>
  <c r="AY84" i="12"/>
  <c r="AA84" i="12"/>
  <c r="U84" i="12"/>
  <c r="S84" i="12"/>
  <c r="K84" i="12"/>
  <c r="AY83" i="12"/>
  <c r="AA83" i="12"/>
  <c r="S83" i="12"/>
  <c r="K83" i="12"/>
  <c r="AY82" i="12"/>
  <c r="AA82" i="12"/>
  <c r="S82" i="12"/>
  <c r="U82" i="12" s="1"/>
  <c r="K82" i="12"/>
  <c r="AH82" i="12" s="1"/>
  <c r="AY81" i="12"/>
  <c r="AA81" i="12"/>
  <c r="AC81" i="12" s="1"/>
  <c r="S81" i="12"/>
  <c r="K81" i="12"/>
  <c r="AY80" i="12"/>
  <c r="AA80" i="12"/>
  <c r="U80" i="12"/>
  <c r="S80" i="12"/>
  <c r="K80" i="12"/>
  <c r="AH80" i="12" s="1"/>
  <c r="AY79" i="12"/>
  <c r="AA79" i="12"/>
  <c r="S79" i="12"/>
  <c r="K79" i="12"/>
  <c r="AY78" i="12"/>
  <c r="AH78" i="12"/>
  <c r="AA78" i="12"/>
  <c r="S78" i="12"/>
  <c r="U78" i="12" s="1"/>
  <c r="K78" i="12"/>
  <c r="M78" i="12" s="1"/>
  <c r="AY77" i="12"/>
  <c r="AA77" i="12"/>
  <c r="AC77" i="12" s="1"/>
  <c r="U77" i="12"/>
  <c r="S77" i="12"/>
  <c r="K77" i="12"/>
  <c r="AY76" i="12"/>
  <c r="AH76" i="12"/>
  <c r="AA76" i="12"/>
  <c r="S76" i="12"/>
  <c r="U76" i="12" s="1"/>
  <c r="K76" i="12"/>
  <c r="M76" i="12" s="1"/>
  <c r="AY75" i="12"/>
  <c r="AA75" i="12"/>
  <c r="AC75" i="12" s="1"/>
  <c r="S75" i="12"/>
  <c r="U75" i="12" s="1"/>
  <c r="K75" i="12"/>
  <c r="AY74" i="12"/>
  <c r="AH74" i="12"/>
  <c r="AA74" i="12"/>
  <c r="S74" i="12"/>
  <c r="U74" i="12" s="1"/>
  <c r="K74" i="12"/>
  <c r="M74" i="12" s="1"/>
  <c r="AY73" i="12"/>
  <c r="AA73" i="12"/>
  <c r="AC73" i="12" s="1"/>
  <c r="S73" i="12"/>
  <c r="K73" i="12"/>
  <c r="AY72" i="12"/>
  <c r="AA72" i="12"/>
  <c r="S72" i="12"/>
  <c r="U72" i="12" s="1"/>
  <c r="K72" i="12"/>
  <c r="M72" i="12" s="1"/>
  <c r="AY71" i="12"/>
  <c r="AC71" i="12"/>
  <c r="AA71" i="12"/>
  <c r="S71" i="12"/>
  <c r="K71" i="12"/>
  <c r="AH71" i="12" s="1"/>
  <c r="AY70" i="12"/>
  <c r="AA70" i="12"/>
  <c r="AC70" i="12" s="1"/>
  <c r="S70" i="12"/>
  <c r="U70" i="12" s="1"/>
  <c r="K70" i="12"/>
  <c r="M70" i="12" s="1"/>
  <c r="AY69" i="12"/>
  <c r="AC69" i="12"/>
  <c r="AA69" i="12"/>
  <c r="S69" i="12"/>
  <c r="U69" i="12" s="1"/>
  <c r="M69" i="12"/>
  <c r="K69" i="12"/>
  <c r="AH69" i="12" s="1"/>
  <c r="AY68" i="12"/>
  <c r="AA68" i="12"/>
  <c r="AC68" i="12" s="1"/>
  <c r="S68" i="12"/>
  <c r="K68" i="12"/>
  <c r="AY67" i="12"/>
  <c r="AA67" i="12"/>
  <c r="AC67" i="12" s="1"/>
  <c r="S67" i="12"/>
  <c r="U67" i="12" s="1"/>
  <c r="K67" i="12"/>
  <c r="AH67" i="12" s="1"/>
  <c r="AY66" i="12"/>
  <c r="AA66" i="12"/>
  <c r="AC66" i="12" s="1"/>
  <c r="S66" i="12"/>
  <c r="U66" i="12" s="1"/>
  <c r="K66" i="12"/>
  <c r="AH66" i="12" s="1"/>
  <c r="AY65" i="12"/>
  <c r="AA65" i="12"/>
  <c r="S65" i="12"/>
  <c r="U65" i="12" s="1"/>
  <c r="M65" i="12"/>
  <c r="K65" i="12"/>
  <c r="AH65" i="12" s="1"/>
  <c r="AY64" i="12"/>
  <c r="AA64" i="12"/>
  <c r="AC64" i="12" s="1"/>
  <c r="S64" i="12"/>
  <c r="K64" i="12"/>
  <c r="AH64" i="12" s="1"/>
  <c r="AY63" i="12"/>
  <c r="AA63" i="12"/>
  <c r="U63" i="12"/>
  <c r="S63" i="12"/>
  <c r="K63" i="12"/>
  <c r="M63" i="12" s="1"/>
  <c r="AY62" i="12"/>
  <c r="AC62" i="12"/>
  <c r="AA62" i="12"/>
  <c r="S62" i="12"/>
  <c r="U62" i="12" s="1"/>
  <c r="K62" i="12"/>
  <c r="AH62" i="12" s="1"/>
  <c r="AY61" i="12"/>
  <c r="AA61" i="12"/>
  <c r="S61" i="12"/>
  <c r="U61" i="12" s="1"/>
  <c r="M61" i="12"/>
  <c r="K61" i="12"/>
  <c r="AH61" i="12" s="1"/>
  <c r="AY60" i="12"/>
  <c r="AA60" i="12"/>
  <c r="AC60" i="12" s="1"/>
  <c r="S60" i="12"/>
  <c r="K60" i="12"/>
  <c r="AH60" i="12" s="1"/>
  <c r="AY59" i="12"/>
  <c r="AH59" i="12"/>
  <c r="AA59" i="12"/>
  <c r="S59" i="12"/>
  <c r="U59" i="12" s="1"/>
  <c r="K59" i="12"/>
  <c r="M59" i="12" s="1"/>
  <c r="AY58" i="12"/>
  <c r="AA58" i="12"/>
  <c r="AC58" i="12" s="1"/>
  <c r="S58" i="12"/>
  <c r="U58" i="12" s="1"/>
  <c r="K58" i="12"/>
  <c r="AY57" i="12"/>
  <c r="AA57" i="12"/>
  <c r="U57" i="12"/>
  <c r="S57" i="12"/>
  <c r="K57" i="12"/>
  <c r="M57" i="12" s="1"/>
  <c r="AY56" i="12"/>
  <c r="AA56" i="12"/>
  <c r="AC56" i="12" s="1"/>
  <c r="S56" i="12"/>
  <c r="K56" i="12"/>
  <c r="AY55" i="12"/>
  <c r="AA55" i="12"/>
  <c r="U55" i="12"/>
  <c r="S55" i="12"/>
  <c r="K55" i="12"/>
  <c r="AY54" i="12"/>
  <c r="AA54" i="12"/>
  <c r="AC54" i="12" s="1"/>
  <c r="S54" i="12"/>
  <c r="K54" i="12"/>
  <c r="AY53" i="12"/>
  <c r="AA53" i="12"/>
  <c r="S53" i="12"/>
  <c r="U53" i="12" s="1"/>
  <c r="K53" i="12"/>
  <c r="AH53" i="12" s="1"/>
  <c r="AY52" i="12"/>
  <c r="AA52" i="12"/>
  <c r="S52" i="12"/>
  <c r="U52" i="12" s="1"/>
  <c r="K52" i="12"/>
  <c r="AY51" i="12"/>
  <c r="AH51" i="12"/>
  <c r="AA51" i="12"/>
  <c r="S51" i="12"/>
  <c r="U51" i="12" s="1"/>
  <c r="K51" i="12"/>
  <c r="M51" i="12" s="1"/>
  <c r="AY50" i="12"/>
  <c r="AA50" i="12"/>
  <c r="AC50" i="12" s="1"/>
  <c r="S50" i="12"/>
  <c r="U50" i="12" s="1"/>
  <c r="K50" i="12"/>
  <c r="AY49" i="12"/>
  <c r="AA49" i="12"/>
  <c r="U49" i="12"/>
  <c r="S49" i="12"/>
  <c r="K49" i="12"/>
  <c r="M49" i="12" s="1"/>
  <c r="AY48" i="12"/>
  <c r="AA48" i="12"/>
  <c r="AC48" i="12" s="1"/>
  <c r="S48" i="12"/>
  <c r="K48" i="12"/>
  <c r="AY47" i="12"/>
  <c r="AA47" i="12"/>
  <c r="U47" i="12"/>
  <c r="S47" i="12"/>
  <c r="K47" i="12"/>
  <c r="AY46" i="12"/>
  <c r="AA46" i="12"/>
  <c r="S46" i="12"/>
  <c r="U46" i="12" s="1"/>
  <c r="M46" i="12"/>
  <c r="K46" i="12"/>
  <c r="AH46" i="12" s="1"/>
  <c r="AY45" i="12"/>
  <c r="AA45" i="12"/>
  <c r="AC45" i="12" s="1"/>
  <c r="S45" i="12"/>
  <c r="K45" i="12"/>
  <c r="AY44" i="12"/>
  <c r="AA44" i="12"/>
  <c r="S44" i="12"/>
  <c r="U44" i="12" s="1"/>
  <c r="K44" i="12"/>
  <c r="M44" i="12" s="1"/>
  <c r="AA43" i="12"/>
  <c r="AC43" i="12" s="1"/>
  <c r="S43" i="12"/>
  <c r="U43" i="12" s="1"/>
  <c r="K43" i="12"/>
  <c r="AH43" i="12" s="1"/>
  <c r="AA42" i="12"/>
  <c r="AC42" i="12" s="1"/>
  <c r="U42" i="12"/>
  <c r="S42" i="12"/>
  <c r="K42" i="12"/>
  <c r="AA41" i="12"/>
  <c r="U41" i="12"/>
  <c r="S41" i="12"/>
  <c r="K41" i="12"/>
  <c r="AH41" i="12" s="1"/>
  <c r="AA40" i="12"/>
  <c r="S40" i="12"/>
  <c r="K40" i="12"/>
  <c r="AH40" i="12" s="1"/>
  <c r="AA39" i="12"/>
  <c r="AC39" i="12" s="1"/>
  <c r="S39" i="12"/>
  <c r="U39" i="12" s="1"/>
  <c r="K39" i="12"/>
  <c r="AH39" i="12" s="1"/>
  <c r="AA38" i="12"/>
  <c r="AC38" i="12" s="1"/>
  <c r="U38" i="12"/>
  <c r="S38" i="12"/>
  <c r="K38" i="12"/>
  <c r="AA37" i="12"/>
  <c r="S37" i="12"/>
  <c r="U37" i="12" s="1"/>
  <c r="M37" i="12"/>
  <c r="K37" i="12"/>
  <c r="AH37" i="12" s="1"/>
  <c r="AA36" i="12"/>
  <c r="AC36" i="12" s="1"/>
  <c r="S36" i="12"/>
  <c r="U36" i="12" s="1"/>
  <c r="K36" i="12"/>
  <c r="AH36" i="12" s="1"/>
  <c r="AA35" i="12"/>
  <c r="AC35" i="12" s="1"/>
  <c r="U35" i="12"/>
  <c r="S35" i="12"/>
  <c r="K35" i="12"/>
  <c r="AA34" i="12"/>
  <c r="AC34" i="12" s="1"/>
  <c r="S34" i="12"/>
  <c r="K34" i="12"/>
  <c r="AA33" i="12"/>
  <c r="S33" i="12"/>
  <c r="U33" i="12" s="1"/>
  <c r="K33" i="12"/>
  <c r="M33" i="12" s="1"/>
  <c r="AA32" i="12"/>
  <c r="AC32" i="12" s="1"/>
  <c r="S32" i="12"/>
  <c r="U32" i="12" s="1"/>
  <c r="K32" i="12"/>
  <c r="AA31" i="12"/>
  <c r="AC31" i="12" s="1"/>
  <c r="S31" i="12"/>
  <c r="K31" i="12"/>
  <c r="AA30" i="12"/>
  <c r="AC30" i="12" s="1"/>
  <c r="S30" i="12"/>
  <c r="U30" i="12" s="1"/>
  <c r="K30" i="12"/>
  <c r="M30" i="12" s="1"/>
  <c r="AA29" i="12"/>
  <c r="S29" i="12"/>
  <c r="U29" i="12" s="1"/>
  <c r="K29" i="12"/>
  <c r="AH29" i="12" s="1"/>
  <c r="AY28" i="12"/>
  <c r="AA28" i="12"/>
  <c r="S28" i="12"/>
  <c r="U28" i="12" s="1"/>
  <c r="K28" i="12"/>
  <c r="M28" i="12" s="1"/>
  <c r="AH27" i="12"/>
  <c r="AA27" i="12"/>
  <c r="S27" i="12"/>
  <c r="K27" i="12"/>
  <c r="AA26" i="12"/>
  <c r="AC26" i="12" s="1"/>
  <c r="S26" i="12"/>
  <c r="K26" i="12"/>
  <c r="AA25" i="12"/>
  <c r="U25" i="12"/>
  <c r="S25" i="12"/>
  <c r="K25" i="12"/>
  <c r="M25" i="12" s="1"/>
  <c r="AY24" i="12"/>
  <c r="AH24" i="12"/>
  <c r="AA24" i="12"/>
  <c r="S24" i="12"/>
  <c r="U24" i="12" s="1"/>
  <c r="K24" i="12"/>
  <c r="AY23" i="12"/>
  <c r="AH23" i="12"/>
  <c r="AA23" i="12"/>
  <c r="S23" i="12"/>
  <c r="O23" i="12"/>
  <c r="M23" i="12"/>
  <c r="K23" i="12"/>
  <c r="BE22" i="12"/>
  <c r="AY22" i="12"/>
  <c r="AV22" i="12"/>
  <c r="AS22" i="12"/>
  <c r="AA22" i="12"/>
  <c r="S22" i="12"/>
  <c r="K22" i="12"/>
  <c r="BE18" i="12"/>
  <c r="BE17" i="12"/>
  <c r="AH17" i="12"/>
  <c r="BE16" i="12"/>
  <c r="A16" i="12"/>
  <c r="AU23" i="12" s="1"/>
  <c r="AV23" i="12" s="1"/>
  <c r="BE15" i="12"/>
  <c r="G4" i="12"/>
  <c r="AA14" i="3" s="1"/>
  <c r="AY91" i="11"/>
  <c r="AA91" i="11"/>
  <c r="S91" i="11"/>
  <c r="U91" i="11" s="1"/>
  <c r="K91" i="11"/>
  <c r="AY90" i="11"/>
  <c r="AA90" i="11"/>
  <c r="S90" i="11"/>
  <c r="U90" i="11" s="1"/>
  <c r="K90" i="11"/>
  <c r="AH90" i="11" s="1"/>
  <c r="AY89" i="11"/>
  <c r="AC89" i="11"/>
  <c r="AA89" i="11"/>
  <c r="S89" i="11"/>
  <c r="K89" i="11"/>
  <c r="AY88" i="11"/>
  <c r="AA88" i="11"/>
  <c r="S88" i="11"/>
  <c r="U88" i="11" s="1"/>
  <c r="M88" i="11"/>
  <c r="K88" i="11"/>
  <c r="AH88" i="11" s="1"/>
  <c r="AY87" i="11"/>
  <c r="AA87" i="11"/>
  <c r="AC87" i="11" s="1"/>
  <c r="S87" i="11"/>
  <c r="K87" i="11"/>
  <c r="AY86" i="11"/>
  <c r="AH86" i="11"/>
  <c r="AA86" i="11"/>
  <c r="S86" i="11"/>
  <c r="U86" i="11" s="1"/>
  <c r="K86" i="11"/>
  <c r="M86" i="11" s="1"/>
  <c r="AY85" i="11"/>
  <c r="AA85" i="11"/>
  <c r="U85" i="11"/>
  <c r="S85" i="11"/>
  <c r="K85" i="11"/>
  <c r="AY84" i="11"/>
  <c r="AA84" i="11"/>
  <c r="U84" i="11"/>
  <c r="S84" i="11"/>
  <c r="K84" i="11"/>
  <c r="AY83" i="11"/>
  <c r="AA83" i="11"/>
  <c r="S83" i="11"/>
  <c r="K83" i="11"/>
  <c r="AY82" i="11"/>
  <c r="AA82" i="11"/>
  <c r="S82" i="11"/>
  <c r="U82" i="11" s="1"/>
  <c r="M82" i="11"/>
  <c r="K82" i="11"/>
  <c r="AH82" i="11" s="1"/>
  <c r="AY81" i="11"/>
  <c r="AA81" i="11"/>
  <c r="AC81" i="11" s="1"/>
  <c r="S81" i="11"/>
  <c r="K81" i="11"/>
  <c r="AY80" i="11"/>
  <c r="AH80" i="11"/>
  <c r="AA80" i="11"/>
  <c r="S80" i="11"/>
  <c r="U80" i="11" s="1"/>
  <c r="K80" i="11"/>
  <c r="M80" i="11" s="1"/>
  <c r="AY79" i="11"/>
  <c r="AA79" i="11"/>
  <c r="AC79" i="11" s="1"/>
  <c r="S79" i="11"/>
  <c r="K79" i="11"/>
  <c r="AY78" i="11"/>
  <c r="AA78" i="11"/>
  <c r="S78" i="11"/>
  <c r="U78" i="11" s="1"/>
  <c r="K78" i="11"/>
  <c r="AY77" i="11"/>
  <c r="AA77" i="11"/>
  <c r="AC77" i="11" s="1"/>
  <c r="S77" i="11"/>
  <c r="U77" i="11" s="1"/>
  <c r="K77" i="11"/>
  <c r="AY76" i="11"/>
  <c r="AA76" i="11"/>
  <c r="S76" i="11"/>
  <c r="U76" i="11" s="1"/>
  <c r="M76" i="11"/>
  <c r="K76" i="11"/>
  <c r="AH76" i="11" s="1"/>
  <c r="AY75" i="11"/>
  <c r="AA75" i="11"/>
  <c r="AC75" i="11" s="1"/>
  <c r="S75" i="11"/>
  <c r="K75" i="11"/>
  <c r="AY74" i="11"/>
  <c r="AA74" i="11"/>
  <c r="S74" i="11"/>
  <c r="M74" i="11"/>
  <c r="K74" i="11"/>
  <c r="AH74" i="11" s="1"/>
  <c r="AY73" i="11"/>
  <c r="AC73" i="11"/>
  <c r="AA73" i="11"/>
  <c r="S73" i="11"/>
  <c r="K73" i="11"/>
  <c r="M73" i="11" s="1"/>
  <c r="AY72" i="11"/>
  <c r="AA72" i="11"/>
  <c r="AC72" i="11" s="1"/>
  <c r="S72" i="11"/>
  <c r="K72" i="11"/>
  <c r="AH72" i="11" s="1"/>
  <c r="AY71" i="11"/>
  <c r="AC71" i="11"/>
  <c r="AA71" i="11"/>
  <c r="S71" i="11"/>
  <c r="U71" i="11" s="1"/>
  <c r="K71" i="11"/>
  <c r="M71" i="11" s="1"/>
  <c r="AY70" i="11"/>
  <c r="AA70" i="11"/>
  <c r="AC70" i="11" s="1"/>
  <c r="S70" i="11"/>
  <c r="U70" i="11" s="1"/>
  <c r="K70" i="11"/>
  <c r="M70" i="11" s="1"/>
  <c r="AY69" i="11"/>
  <c r="AH69" i="11"/>
  <c r="AA69" i="11"/>
  <c r="AC69" i="11" s="1"/>
  <c r="S69" i="11"/>
  <c r="M69" i="11"/>
  <c r="K69" i="11"/>
  <c r="AY68" i="11"/>
  <c r="AC68" i="11"/>
  <c r="AA68" i="11"/>
  <c r="S68" i="11"/>
  <c r="U68" i="11" s="1"/>
  <c r="K68" i="11"/>
  <c r="AH68" i="11" s="1"/>
  <c r="AY67" i="11"/>
  <c r="AA67" i="11"/>
  <c r="AC67" i="11" s="1"/>
  <c r="S67" i="11"/>
  <c r="K67" i="11"/>
  <c r="AH67" i="11" s="1"/>
  <c r="AY66" i="11"/>
  <c r="AA66" i="11"/>
  <c r="AC66" i="11" s="1"/>
  <c r="S66" i="11"/>
  <c r="M66" i="11"/>
  <c r="K66" i="11"/>
  <c r="AH66" i="11" s="1"/>
  <c r="AY65" i="11"/>
  <c r="AA65" i="11"/>
  <c r="AC65" i="11" s="1"/>
  <c r="S65" i="11"/>
  <c r="K65" i="11"/>
  <c r="M65" i="11" s="1"/>
  <c r="AY64" i="11"/>
  <c r="AH64" i="11"/>
  <c r="AA64" i="11"/>
  <c r="AC64" i="11" s="1"/>
  <c r="S64" i="11"/>
  <c r="U64" i="11" s="1"/>
  <c r="M64" i="11"/>
  <c r="K64" i="11"/>
  <c r="AY63" i="11"/>
  <c r="AC63" i="11"/>
  <c r="AA63" i="11"/>
  <c r="S63" i="11"/>
  <c r="U63" i="11" s="1"/>
  <c r="K63" i="11"/>
  <c r="M63" i="11" s="1"/>
  <c r="AY62" i="11"/>
  <c r="AA62" i="11"/>
  <c r="AC62" i="11" s="1"/>
  <c r="S62" i="11"/>
  <c r="U62" i="11" s="1"/>
  <c r="K62" i="11"/>
  <c r="M62" i="11" s="1"/>
  <c r="AY61" i="11"/>
  <c r="AC61" i="11"/>
  <c r="AA61" i="11"/>
  <c r="S61" i="11"/>
  <c r="K61" i="11"/>
  <c r="AH61" i="11" s="1"/>
  <c r="AY60" i="11"/>
  <c r="AA60" i="11"/>
  <c r="AC60" i="11" s="1"/>
  <c r="S60" i="11"/>
  <c r="U60" i="11" s="1"/>
  <c r="M60" i="11"/>
  <c r="K60" i="11"/>
  <c r="AH60" i="11" s="1"/>
  <c r="AY59" i="11"/>
  <c r="AA59" i="11"/>
  <c r="AC59" i="11" s="1"/>
  <c r="S59" i="11"/>
  <c r="K59" i="11"/>
  <c r="AY58" i="11"/>
  <c r="AA58" i="11"/>
  <c r="S58" i="11"/>
  <c r="M58" i="11"/>
  <c r="K58" i="11"/>
  <c r="AH58" i="11" s="1"/>
  <c r="AY57" i="11"/>
  <c r="AC57" i="11"/>
  <c r="AA57" i="11"/>
  <c r="S57" i="11"/>
  <c r="K57" i="11"/>
  <c r="M57" i="11" s="1"/>
  <c r="AY56" i="11"/>
  <c r="AA56" i="11"/>
  <c r="AC56" i="11" s="1"/>
  <c r="U56" i="11"/>
  <c r="S56" i="11"/>
  <c r="K56" i="11"/>
  <c r="M56" i="11" s="1"/>
  <c r="AY55" i="11"/>
  <c r="AA55" i="11"/>
  <c r="AC55" i="11" s="1"/>
  <c r="S55" i="11"/>
  <c r="K55" i="11"/>
  <c r="M55" i="11" s="1"/>
  <c r="AY54" i="11"/>
  <c r="AA54" i="11"/>
  <c r="AC54" i="11" s="1"/>
  <c r="S54" i="11"/>
  <c r="K54" i="11"/>
  <c r="M54" i="11" s="1"/>
  <c r="AY53" i="11"/>
  <c r="AA53" i="11"/>
  <c r="AC53" i="11" s="1"/>
  <c r="S53" i="11"/>
  <c r="U53" i="11" s="1"/>
  <c r="K53" i="11"/>
  <c r="M53" i="11" s="1"/>
  <c r="AY52" i="11"/>
  <c r="AA52" i="11"/>
  <c r="AC52" i="11" s="1"/>
  <c r="S52" i="11"/>
  <c r="M52" i="11"/>
  <c r="K52" i="11"/>
  <c r="AH52" i="11" s="1"/>
  <c r="AY51" i="11"/>
  <c r="AH51" i="11"/>
  <c r="AA51" i="11"/>
  <c r="AC51" i="11" s="1"/>
  <c r="S51" i="11"/>
  <c r="U51" i="11" s="1"/>
  <c r="K51" i="11"/>
  <c r="M51" i="11" s="1"/>
  <c r="AY50" i="11"/>
  <c r="AA50" i="11"/>
  <c r="AC50" i="11" s="1"/>
  <c r="S50" i="11"/>
  <c r="K50" i="11"/>
  <c r="M50" i="11" s="1"/>
  <c r="AY49" i="11"/>
  <c r="AC49" i="11"/>
  <c r="AA49" i="11"/>
  <c r="S49" i="11"/>
  <c r="U49" i="11" s="1"/>
  <c r="K49" i="11"/>
  <c r="AY48" i="11"/>
  <c r="AA48" i="11"/>
  <c r="AC48" i="11" s="1"/>
  <c r="S48" i="11"/>
  <c r="U48" i="11" s="1"/>
  <c r="K48" i="11"/>
  <c r="M48" i="11" s="1"/>
  <c r="AY47" i="11"/>
  <c r="AH47" i="11"/>
  <c r="AA47" i="11"/>
  <c r="S47" i="11"/>
  <c r="K47" i="11"/>
  <c r="M47" i="11" s="1"/>
  <c r="AY46" i="11"/>
  <c r="AA46" i="11"/>
  <c r="AC46" i="11" s="1"/>
  <c r="S46" i="11"/>
  <c r="K46" i="11"/>
  <c r="M46" i="11" s="1"/>
  <c r="AY45" i="11"/>
  <c r="AA45" i="11"/>
  <c r="AC45" i="11" s="1"/>
  <c r="S45" i="11"/>
  <c r="U45" i="11" s="1"/>
  <c r="K45" i="11"/>
  <c r="M45" i="11" s="1"/>
  <c r="AY44" i="11"/>
  <c r="AC44" i="11"/>
  <c r="AA44" i="11"/>
  <c r="S44" i="11"/>
  <c r="K44" i="11"/>
  <c r="AH44" i="11" s="1"/>
  <c r="AA43" i="11"/>
  <c r="S43" i="11"/>
  <c r="U43" i="11" s="1"/>
  <c r="K43" i="11"/>
  <c r="M43" i="11" s="1"/>
  <c r="AA42" i="11"/>
  <c r="AC42" i="11" s="1"/>
  <c r="S42" i="11"/>
  <c r="U42" i="11" s="1"/>
  <c r="M42" i="11"/>
  <c r="K42" i="11"/>
  <c r="AH42" i="11" s="1"/>
  <c r="AA41" i="11"/>
  <c r="AC41" i="11" s="1"/>
  <c r="S41" i="11"/>
  <c r="K41" i="11"/>
  <c r="AA40" i="11"/>
  <c r="S40" i="11"/>
  <c r="K40" i="11"/>
  <c r="AA39" i="11"/>
  <c r="S39" i="11"/>
  <c r="U39" i="11" s="1"/>
  <c r="M39" i="11"/>
  <c r="K39" i="11"/>
  <c r="AH39" i="11" s="1"/>
  <c r="AA38" i="11"/>
  <c r="AC38" i="11" s="1"/>
  <c r="S38" i="11"/>
  <c r="K38" i="11"/>
  <c r="AA37" i="11"/>
  <c r="AC37" i="11" s="1"/>
  <c r="S37" i="11"/>
  <c r="U37" i="11" s="1"/>
  <c r="K37" i="11"/>
  <c r="AA36" i="11"/>
  <c r="S36" i="11"/>
  <c r="K36" i="11"/>
  <c r="AA35" i="11"/>
  <c r="S35" i="11"/>
  <c r="K35" i="11"/>
  <c r="M35" i="11" s="1"/>
  <c r="AH34" i="11"/>
  <c r="AA34" i="11"/>
  <c r="AC34" i="11" s="1"/>
  <c r="S34" i="11"/>
  <c r="U34" i="11" s="1"/>
  <c r="K34" i="11"/>
  <c r="M34" i="11" s="1"/>
  <c r="AC33" i="11"/>
  <c r="AA33" i="11"/>
  <c r="S33" i="11"/>
  <c r="K33" i="11"/>
  <c r="AH32" i="11"/>
  <c r="AA32" i="11"/>
  <c r="AC32" i="11" s="1"/>
  <c r="S32" i="11"/>
  <c r="K32" i="11"/>
  <c r="M32" i="11" s="1"/>
  <c r="AA31" i="11"/>
  <c r="S31" i="11"/>
  <c r="U31" i="11" s="1"/>
  <c r="M31" i="11"/>
  <c r="K31" i="11"/>
  <c r="AH31" i="11" s="1"/>
  <c r="AA30" i="11"/>
  <c r="AC30" i="11" s="1"/>
  <c r="S30" i="11"/>
  <c r="K30" i="11"/>
  <c r="AA29" i="11"/>
  <c r="AC29" i="11" s="1"/>
  <c r="S29" i="11"/>
  <c r="U29" i="11" s="1"/>
  <c r="K29" i="11"/>
  <c r="AY28" i="11"/>
  <c r="AA28" i="11"/>
  <c r="AC28" i="11" s="1"/>
  <c r="S28" i="11"/>
  <c r="K28" i="11"/>
  <c r="AA27" i="11"/>
  <c r="S27" i="11"/>
  <c r="K27" i="11"/>
  <c r="AH26" i="11"/>
  <c r="AA26" i="11"/>
  <c r="S26" i="11"/>
  <c r="U26" i="11" s="1"/>
  <c r="K26" i="11"/>
  <c r="AA25" i="11"/>
  <c r="S25" i="11"/>
  <c r="U25" i="11" s="1"/>
  <c r="M25" i="11"/>
  <c r="K25" i="11"/>
  <c r="AH25" i="11" s="1"/>
  <c r="AY24" i="11"/>
  <c r="AA24" i="11"/>
  <c r="AC24" i="11" s="1"/>
  <c r="S24" i="11"/>
  <c r="K24" i="11"/>
  <c r="AH24" i="11" s="1"/>
  <c r="AY23" i="11"/>
  <c r="AH23" i="11"/>
  <c r="AA23" i="11"/>
  <c r="S23" i="11"/>
  <c r="M23" i="11"/>
  <c r="K23" i="11"/>
  <c r="BE22" i="11"/>
  <c r="AY22" i="11"/>
  <c r="AV22" i="11"/>
  <c r="AS22" i="11"/>
  <c r="AA22" i="11"/>
  <c r="S22" i="11"/>
  <c r="W23" i="11" s="1"/>
  <c r="K22" i="11"/>
  <c r="BE18" i="11"/>
  <c r="BE17" i="11"/>
  <c r="AH17" i="11"/>
  <c r="BE16" i="11"/>
  <c r="A16" i="11"/>
  <c r="BE15" i="11"/>
  <c r="G4" i="11"/>
  <c r="Z14" i="3" s="1"/>
  <c r="AH38" i="11" l="1"/>
  <c r="M38" i="11"/>
  <c r="AH57" i="11"/>
  <c r="AH50" i="13"/>
  <c r="M50" i="13"/>
  <c r="AH86" i="13"/>
  <c r="M86" i="13"/>
  <c r="AH55" i="11"/>
  <c r="AH84" i="11"/>
  <c r="M84" i="11"/>
  <c r="AH44" i="12"/>
  <c r="AH59" i="16"/>
  <c r="M59" i="16"/>
  <c r="O31" i="18"/>
  <c r="W52" i="19"/>
  <c r="AH36" i="11"/>
  <c r="M36" i="11"/>
  <c r="M44" i="11"/>
  <c r="AH63" i="11"/>
  <c r="M68" i="11"/>
  <c r="AH75" i="11"/>
  <c r="M75" i="11"/>
  <c r="AH68" i="12"/>
  <c r="M68" i="12"/>
  <c r="M71" i="12"/>
  <c r="M82" i="12"/>
  <c r="AH41" i="13"/>
  <c r="M45" i="13"/>
  <c r="AH55" i="14"/>
  <c r="M55" i="14"/>
  <c r="AH58" i="14"/>
  <c r="M58" i="14"/>
  <c r="AH71" i="16"/>
  <c r="M74" i="16"/>
  <c r="AH74" i="16"/>
  <c r="AH34" i="12"/>
  <c r="M34" i="12"/>
  <c r="M76" i="14"/>
  <c r="AH76" i="14"/>
  <c r="AH34" i="16"/>
  <c r="M34" i="16"/>
  <c r="AH83" i="19"/>
  <c r="M83" i="19"/>
  <c r="M49" i="11"/>
  <c r="AH49" i="11"/>
  <c r="AH47" i="12"/>
  <c r="M47" i="12"/>
  <c r="AH55" i="12"/>
  <c r="M55" i="12"/>
  <c r="AH78" i="14"/>
  <c r="M78" i="14"/>
  <c r="AH91" i="16"/>
  <c r="M91" i="16"/>
  <c r="AH54" i="17"/>
  <c r="M54" i="17"/>
  <c r="O50" i="19"/>
  <c r="O37" i="19"/>
  <c r="O44" i="19"/>
  <c r="O34" i="19"/>
  <c r="AH30" i="11"/>
  <c r="M30" i="11"/>
  <c r="AH53" i="11"/>
  <c r="AH59" i="11"/>
  <c r="M59" i="11"/>
  <c r="AH73" i="11"/>
  <c r="M29" i="12"/>
  <c r="AH86" i="12"/>
  <c r="M90" i="12"/>
  <c r="AH37" i="13"/>
  <c r="AH71" i="13"/>
  <c r="AH28" i="14"/>
  <c r="AH60" i="14"/>
  <c r="M60" i="14"/>
  <c r="AH84" i="14"/>
  <c r="AH26" i="15"/>
  <c r="M26" i="15"/>
  <c r="M35" i="15"/>
  <c r="AH35" i="15"/>
  <c r="W24" i="16"/>
  <c r="AH80" i="16"/>
  <c r="M80" i="16"/>
  <c r="AH88" i="16"/>
  <c r="M88" i="16"/>
  <c r="AE25" i="14"/>
  <c r="AH64" i="14"/>
  <c r="M64" i="14"/>
  <c r="AH68" i="14"/>
  <c r="AH46" i="18"/>
  <c r="M46" i="18"/>
  <c r="M70" i="18"/>
  <c r="AH70" i="18"/>
  <c r="AH90" i="18"/>
  <c r="M90" i="18"/>
  <c r="AH58" i="19"/>
  <c r="M58" i="19"/>
  <c r="AH77" i="19"/>
  <c r="M77" i="19"/>
  <c r="AH45" i="11"/>
  <c r="AH65" i="11"/>
  <c r="AH72" i="12"/>
  <c r="AH56" i="13"/>
  <c r="AH62" i="13"/>
  <c r="AH64" i="13"/>
  <c r="AH73" i="13"/>
  <c r="AH75" i="13"/>
  <c r="AH23" i="14"/>
  <c r="AH29" i="14"/>
  <c r="AH37" i="14"/>
  <c r="AH41" i="14"/>
  <c r="M47" i="14"/>
  <c r="AH57" i="14"/>
  <c r="AH59" i="14"/>
  <c r="M66" i="14"/>
  <c r="AE34" i="15"/>
  <c r="M43" i="15"/>
  <c r="AH44" i="15"/>
  <c r="AH48" i="15"/>
  <c r="W33" i="15"/>
  <c r="M65" i="15"/>
  <c r="AE39" i="16"/>
  <c r="M25" i="16"/>
  <c r="O22" i="16"/>
  <c r="AH28" i="16"/>
  <c r="M28" i="16"/>
  <c r="M37" i="16"/>
  <c r="M38" i="16"/>
  <c r="AH38" i="16"/>
  <c r="AH57" i="16"/>
  <c r="M57" i="16"/>
  <c r="M61" i="16"/>
  <c r="M81" i="16"/>
  <c r="M44" i="17"/>
  <c r="M52" i="18"/>
  <c r="AH52" i="18"/>
  <c r="AH64" i="18"/>
  <c r="M35" i="19"/>
  <c r="AH35" i="19"/>
  <c r="W55" i="14"/>
  <c r="AH88" i="15"/>
  <c r="M88" i="15"/>
  <c r="AH77" i="16"/>
  <c r="AH71" i="18"/>
  <c r="M71" i="18"/>
  <c r="AH62" i="11"/>
  <c r="AH70" i="11"/>
  <c r="O29" i="12"/>
  <c r="AH63" i="12"/>
  <c r="AH70" i="12"/>
  <c r="AE35" i="11"/>
  <c r="AH56" i="11"/>
  <c r="M67" i="11"/>
  <c r="M72" i="11"/>
  <c r="M90" i="11"/>
  <c r="M36" i="12"/>
  <c r="M41" i="12"/>
  <c r="M58" i="13"/>
  <c r="M60" i="13"/>
  <c r="M78" i="13"/>
  <c r="W86" i="14"/>
  <c r="M25" i="14"/>
  <c r="AH30" i="14"/>
  <c r="M65" i="14"/>
  <c r="M86" i="14"/>
  <c r="AH82" i="15"/>
  <c r="M82" i="15"/>
  <c r="M90" i="15"/>
  <c r="M53" i="16"/>
  <c r="AE30" i="17"/>
  <c r="AE24" i="17"/>
  <c r="W29" i="17"/>
  <c r="U25" i="17"/>
  <c r="AH62" i="17"/>
  <c r="M62" i="17"/>
  <c r="M36" i="18"/>
  <c r="AH36" i="18"/>
  <c r="M48" i="18"/>
  <c r="O23" i="15"/>
  <c r="AH53" i="15"/>
  <c r="O39" i="16"/>
  <c r="AH55" i="16"/>
  <c r="AH83" i="16"/>
  <c r="M83" i="16"/>
  <c r="W28" i="17"/>
  <c r="AH70" i="17"/>
  <c r="W38" i="18"/>
  <c r="AE63" i="18"/>
  <c r="AH44" i="18"/>
  <c r="AH78" i="18"/>
  <c r="AH62" i="19"/>
  <c r="M62" i="19"/>
  <c r="AH91" i="19"/>
  <c r="M91" i="19"/>
  <c r="AH76" i="15"/>
  <c r="O44" i="16"/>
  <c r="AH49" i="16"/>
  <c r="AH87" i="16"/>
  <c r="M87" i="16"/>
  <c r="AH41" i="17"/>
  <c r="M41" i="17"/>
  <c r="AH78" i="17"/>
  <c r="M78" i="17"/>
  <c r="W32" i="18"/>
  <c r="M82" i="18"/>
  <c r="AH38" i="19"/>
  <c r="M38" i="19"/>
  <c r="AH52" i="19"/>
  <c r="M52" i="19"/>
  <c r="AH64" i="19"/>
  <c r="M64" i="19"/>
  <c r="AH87" i="19"/>
  <c r="M87" i="19"/>
  <c r="AH71" i="19"/>
  <c r="W37" i="19"/>
  <c r="M32" i="19"/>
  <c r="M37" i="19"/>
  <c r="M39" i="19"/>
  <c r="M43" i="19"/>
  <c r="AH48" i="19"/>
  <c r="M50" i="19"/>
  <c r="M61" i="19"/>
  <c r="AH63" i="19"/>
  <c r="M73" i="19"/>
  <c r="AH76" i="19"/>
  <c r="M79" i="19"/>
  <c r="M82" i="19"/>
  <c r="M86" i="19"/>
  <c r="M90" i="19"/>
  <c r="AE50" i="19"/>
  <c r="M29" i="19"/>
  <c r="M68" i="19"/>
  <c r="M70" i="19"/>
  <c r="M75" i="19"/>
  <c r="M81" i="19"/>
  <c r="M85" i="19"/>
  <c r="M89" i="19"/>
  <c r="Y5" i="3"/>
  <c r="AH5" i="3"/>
  <c r="AB5" i="3"/>
  <c r="Z5" i="3"/>
  <c r="AF5" i="3"/>
  <c r="AE5" i="3"/>
  <c r="AA5" i="3"/>
  <c r="AD5" i="3"/>
  <c r="AG5" i="3"/>
  <c r="AC5" i="3"/>
  <c r="BD23" i="14"/>
  <c r="BE23" i="14" s="1"/>
  <c r="AR23" i="17"/>
  <c r="AS23" i="17" s="1"/>
  <c r="BD23" i="13"/>
  <c r="BE23" i="13" s="1"/>
  <c r="BD23" i="18"/>
  <c r="BE23" i="18" s="1"/>
  <c r="BE23" i="19"/>
  <c r="BD24" i="19"/>
  <c r="BD25" i="19" s="1"/>
  <c r="AU23" i="15"/>
  <c r="AU24" i="15" s="1"/>
  <c r="AU25" i="15" s="1"/>
  <c r="AR23" i="18"/>
  <c r="AS23" i="18" s="1"/>
  <c r="AR23" i="19"/>
  <c r="AR24" i="19" s="1"/>
  <c r="AR23" i="13"/>
  <c r="AS23" i="13" s="1"/>
  <c r="AR23" i="15"/>
  <c r="BD24" i="17"/>
  <c r="BE24" i="17" s="1"/>
  <c r="AE29" i="13"/>
  <c r="AE61" i="13"/>
  <c r="AE65" i="13"/>
  <c r="W52" i="13"/>
  <c r="AE34" i="14"/>
  <c r="W25" i="14"/>
  <c r="AH32" i="12"/>
  <c r="O26" i="12"/>
  <c r="K17" i="12"/>
  <c r="O68" i="12"/>
  <c r="O24" i="12"/>
  <c r="AE33" i="11"/>
  <c r="W34" i="11"/>
  <c r="W31" i="11"/>
  <c r="AE30" i="19"/>
  <c r="W32" i="19"/>
  <c r="AE33" i="19"/>
  <c r="AE36" i="19"/>
  <c r="W46" i="19"/>
  <c r="AH54" i="19"/>
  <c r="M54" i="19"/>
  <c r="U28" i="19"/>
  <c r="AC53" i="19"/>
  <c r="W27" i="19"/>
  <c r="W33" i="19"/>
  <c r="W22" i="19"/>
  <c r="AE49" i="19"/>
  <c r="U25" i="19"/>
  <c r="AH27" i="19"/>
  <c r="O31" i="19"/>
  <c r="AH40" i="19"/>
  <c r="AH41" i="19"/>
  <c r="M41" i="19"/>
  <c r="O43" i="19"/>
  <c r="AH53" i="19"/>
  <c r="M53" i="19"/>
  <c r="W54" i="19"/>
  <c r="S17" i="19"/>
  <c r="AI34" i="19" s="1"/>
  <c r="O90" i="19"/>
  <c r="O88" i="19"/>
  <c r="O86" i="19"/>
  <c r="O84" i="19"/>
  <c r="O82" i="19"/>
  <c r="O80" i="19"/>
  <c r="O91" i="19"/>
  <c r="O89" i="19"/>
  <c r="O87" i="19"/>
  <c r="O85" i="19"/>
  <c r="O83" i="19"/>
  <c r="O81" i="19"/>
  <c r="O79" i="19"/>
  <c r="O77" i="19"/>
  <c r="O76" i="19"/>
  <c r="O74" i="19"/>
  <c r="O72" i="19"/>
  <c r="O70" i="19"/>
  <c r="O68" i="19"/>
  <c r="O69" i="19"/>
  <c r="O71" i="19"/>
  <c r="O66" i="19"/>
  <c r="O64" i="19"/>
  <c r="O62" i="19"/>
  <c r="O67" i="19"/>
  <c r="O65" i="19"/>
  <c r="O78" i="19"/>
  <c r="O73" i="19"/>
  <c r="O63" i="19"/>
  <c r="O41" i="19"/>
  <c r="O57" i="19"/>
  <c r="O56" i="19"/>
  <c r="O49" i="19"/>
  <c r="O48" i="19"/>
  <c r="O75" i="19"/>
  <c r="O61" i="19"/>
  <c r="O55" i="19"/>
  <c r="O54" i="19"/>
  <c r="O47" i="19"/>
  <c r="O46" i="19"/>
  <c r="O42" i="19"/>
  <c r="O39" i="19"/>
  <c r="O59" i="19"/>
  <c r="O58" i="19"/>
  <c r="O38" i="19"/>
  <c r="O33" i="19"/>
  <c r="O29" i="19"/>
  <c r="O28" i="19"/>
  <c r="O45" i="19"/>
  <c r="O36" i="19"/>
  <c r="O25" i="19"/>
  <c r="O23" i="19"/>
  <c r="K17" i="19"/>
  <c r="O53" i="19"/>
  <c r="O52" i="19"/>
  <c r="O40" i="19"/>
  <c r="O32" i="19"/>
  <c r="O60" i="19"/>
  <c r="O51" i="19"/>
  <c r="O35" i="19"/>
  <c r="O30" i="19"/>
  <c r="O27" i="19"/>
  <c r="O24" i="19"/>
  <c r="O22" i="19"/>
  <c r="O26" i="19"/>
  <c r="AH22" i="19"/>
  <c r="M22" i="19"/>
  <c r="AE22" i="19"/>
  <c r="AE25" i="19"/>
  <c r="AE23" i="19"/>
  <c r="AC26" i="19"/>
  <c r="AA17" i="19"/>
  <c r="AJ31" i="19" s="1"/>
  <c r="W35" i="19"/>
  <c r="U36" i="19"/>
  <c r="U42" i="19"/>
  <c r="AH66" i="19"/>
  <c r="M66" i="19"/>
  <c r="AH24" i="19"/>
  <c r="AC32" i="19"/>
  <c r="AH33" i="19"/>
  <c r="AE34" i="19"/>
  <c r="AE40" i="19"/>
  <c r="M46" i="19"/>
  <c r="AH46" i="19"/>
  <c r="AC52" i="19"/>
  <c r="AE91" i="19"/>
  <c r="AE89" i="19"/>
  <c r="AE87" i="19"/>
  <c r="AE85" i="19"/>
  <c r="AE83" i="19"/>
  <c r="AE81" i="19"/>
  <c r="AE79" i="19"/>
  <c r="AE90" i="19"/>
  <c r="AE88" i="19"/>
  <c r="AE86" i="19"/>
  <c r="AE84" i="19"/>
  <c r="AE82" i="19"/>
  <c r="AE80" i="19"/>
  <c r="AE78" i="19"/>
  <c r="AE75" i="19"/>
  <c r="AE73" i="19"/>
  <c r="AE71" i="19"/>
  <c r="AE69" i="19"/>
  <c r="AE68" i="19"/>
  <c r="AE77" i="19"/>
  <c r="AE70" i="19"/>
  <c r="AE67" i="19"/>
  <c r="AE65" i="19"/>
  <c r="AE63" i="19"/>
  <c r="AE61" i="19"/>
  <c r="AE74" i="19"/>
  <c r="AE72" i="19"/>
  <c r="AE66" i="19"/>
  <c r="AE64" i="19"/>
  <c r="AE62" i="19"/>
  <c r="AE43" i="19"/>
  <c r="AE55" i="19"/>
  <c r="AE54" i="19"/>
  <c r="AE47" i="19"/>
  <c r="AE46" i="19"/>
  <c r="AE60" i="19"/>
  <c r="AE53" i="19"/>
  <c r="AE52" i="19"/>
  <c r="AE45" i="19"/>
  <c r="AE44" i="19"/>
  <c r="AE41" i="19"/>
  <c r="AE37" i="19"/>
  <c r="AE56" i="19"/>
  <c r="AE76" i="19"/>
  <c r="AE59" i="19"/>
  <c r="AE58" i="19"/>
  <c r="AE48" i="19"/>
  <c r="AE35" i="19"/>
  <c r="AE31" i="19"/>
  <c r="AE26" i="19"/>
  <c r="M23" i="19"/>
  <c r="W23" i="19"/>
  <c r="AU23" i="19"/>
  <c r="AC24" i="19"/>
  <c r="AH25" i="19"/>
  <c r="M25" i="19"/>
  <c r="W28" i="19"/>
  <c r="AE29" i="19"/>
  <c r="AC30" i="19"/>
  <c r="W31" i="19"/>
  <c r="AE32" i="19"/>
  <c r="U34" i="19"/>
  <c r="AJ36" i="19"/>
  <c r="AE39" i="19"/>
  <c r="AE42" i="19"/>
  <c r="U49" i="19"/>
  <c r="AE51" i="19"/>
  <c r="AC55" i="19"/>
  <c r="AE57" i="19"/>
  <c r="U59" i="19"/>
  <c r="AC63" i="19"/>
  <c r="AE28" i="19"/>
  <c r="AH30" i="19"/>
  <c r="M30" i="19"/>
  <c r="AE38" i="19"/>
  <c r="W91" i="19"/>
  <c r="W87" i="19"/>
  <c r="W83" i="19"/>
  <c r="W79" i="19"/>
  <c r="W78" i="19"/>
  <c r="W88" i="19"/>
  <c r="W84" i="19"/>
  <c r="W80" i="19"/>
  <c r="W77" i="19"/>
  <c r="W89" i="19"/>
  <c r="W85" i="19"/>
  <c r="W81" i="19"/>
  <c r="W74" i="19"/>
  <c r="W73" i="19"/>
  <c r="W66" i="19"/>
  <c r="W75" i="19"/>
  <c r="W68" i="19"/>
  <c r="W90" i="19"/>
  <c r="W82" i="19"/>
  <c r="W71" i="19"/>
  <c r="W62" i="19"/>
  <c r="W61" i="19"/>
  <c r="W59" i="19"/>
  <c r="W57" i="19"/>
  <c r="W55" i="19"/>
  <c r="W53" i="19"/>
  <c r="W51" i="19"/>
  <c r="W49" i="19"/>
  <c r="W47" i="19"/>
  <c r="W45" i="19"/>
  <c r="W42" i="19"/>
  <c r="W86" i="19"/>
  <c r="W69" i="19"/>
  <c r="W63" i="19"/>
  <c r="W58" i="19"/>
  <c r="W50" i="19"/>
  <c r="W76" i="19"/>
  <c r="W70" i="19"/>
  <c r="W67" i="19"/>
  <c r="W65" i="19"/>
  <c r="W56" i="19"/>
  <c r="W48" i="19"/>
  <c r="W43" i="19"/>
  <c r="W40" i="19"/>
  <c r="W36" i="19"/>
  <c r="W60" i="19"/>
  <c r="W44" i="19"/>
  <c r="W41" i="19"/>
  <c r="W39" i="19"/>
  <c r="W34" i="19"/>
  <c r="W30" i="19"/>
  <c r="W25" i="19"/>
  <c r="W24" i="19"/>
  <c r="AE24" i="19"/>
  <c r="W26" i="19"/>
  <c r="AE27" i="19"/>
  <c r="W29" i="19"/>
  <c r="AH34" i="19"/>
  <c r="M34" i="19"/>
  <c r="W38" i="19"/>
  <c r="AH42" i="19"/>
  <c r="M42" i="19"/>
  <c r="AC44" i="19"/>
  <c r="U51" i="19"/>
  <c r="AC60" i="19"/>
  <c r="W64" i="19"/>
  <c r="W72" i="19"/>
  <c r="U81" i="19"/>
  <c r="AH36" i="19"/>
  <c r="M36" i="19"/>
  <c r="AC38" i="19"/>
  <c r="AH45" i="19"/>
  <c r="M45" i="19"/>
  <c r="AH47" i="19"/>
  <c r="M47" i="19"/>
  <c r="AJ49" i="19"/>
  <c r="AC50" i="19"/>
  <c r="AH56" i="19"/>
  <c r="AI68" i="19"/>
  <c r="U68" i="19"/>
  <c r="U41" i="19"/>
  <c r="U43" i="19"/>
  <c r="AJ51" i="19"/>
  <c r="AH55" i="19"/>
  <c r="M55" i="19"/>
  <c r="AJ58" i="19"/>
  <c r="AC58" i="19"/>
  <c r="U65" i="19"/>
  <c r="M72" i="19"/>
  <c r="AH72" i="19"/>
  <c r="AC46" i="19"/>
  <c r="AH49" i="19"/>
  <c r="M49" i="19"/>
  <c r="AC54" i="19"/>
  <c r="AH57" i="19"/>
  <c r="M57" i="19"/>
  <c r="AC48" i="19"/>
  <c r="AH51" i="19"/>
  <c r="M51" i="19"/>
  <c r="AC56" i="19"/>
  <c r="AH59" i="19"/>
  <c r="M59" i="19"/>
  <c r="U62" i="19"/>
  <c r="AJ73" i="19"/>
  <c r="U79" i="19"/>
  <c r="U89" i="19"/>
  <c r="AJ67" i="19"/>
  <c r="AC67" i="19"/>
  <c r="U73" i="19"/>
  <c r="AI74" i="19"/>
  <c r="U85" i="19"/>
  <c r="AC71" i="19"/>
  <c r="M74" i="19"/>
  <c r="U80" i="19"/>
  <c r="U84" i="19"/>
  <c r="U88" i="19"/>
  <c r="U83" i="19"/>
  <c r="U87" i="19"/>
  <c r="U91" i="19"/>
  <c r="U82" i="19"/>
  <c r="U86" i="19"/>
  <c r="U90" i="19"/>
  <c r="AH33" i="18"/>
  <c r="M33" i="18"/>
  <c r="U34" i="18"/>
  <c r="AC37" i="18"/>
  <c r="U39" i="18"/>
  <c r="S17" i="18"/>
  <c r="AI71" i="18" s="1"/>
  <c r="O85" i="18"/>
  <c r="O84" i="18"/>
  <c r="O77" i="18"/>
  <c r="O87" i="18"/>
  <c r="O86" i="18"/>
  <c r="O79" i="18"/>
  <c r="O78" i="18"/>
  <c r="O75" i="18"/>
  <c r="O73" i="18"/>
  <c r="O71" i="18"/>
  <c r="O69" i="18"/>
  <c r="O89" i="18"/>
  <c r="O88" i="18"/>
  <c r="O81" i="18"/>
  <c r="O80" i="18"/>
  <c r="O72" i="18"/>
  <c r="O91" i="18"/>
  <c r="O90" i="18"/>
  <c r="O83" i="18"/>
  <c r="O82" i="18"/>
  <c r="O76" i="18"/>
  <c r="O67" i="18"/>
  <c r="O65" i="18"/>
  <c r="O63" i="18"/>
  <c r="O61" i="18"/>
  <c r="O59" i="18"/>
  <c r="O57" i="18"/>
  <c r="O55" i="18"/>
  <c r="O53" i="18"/>
  <c r="O51" i="18"/>
  <c r="O49" i="18"/>
  <c r="O66" i="18"/>
  <c r="O62" i="18"/>
  <c r="O58" i="18"/>
  <c r="O54" i="18"/>
  <c r="O70" i="18"/>
  <c r="O47" i="18"/>
  <c r="O45" i="18"/>
  <c r="O42" i="18"/>
  <c r="O38" i="18"/>
  <c r="O74" i="18"/>
  <c r="O56" i="18"/>
  <c r="O41" i="18"/>
  <c r="O33" i="18"/>
  <c r="O29" i="18"/>
  <c r="O28" i="18"/>
  <c r="O22" i="18"/>
  <c r="O68" i="18"/>
  <c r="O40" i="18"/>
  <c r="O35" i="18"/>
  <c r="O32" i="18"/>
  <c r="O27" i="18"/>
  <c r="O60" i="18"/>
  <c r="O50" i="18"/>
  <c r="O44" i="18"/>
  <c r="O39" i="18"/>
  <c r="O36" i="18"/>
  <c r="O34" i="18"/>
  <c r="O30" i="18"/>
  <c r="O25" i="18"/>
  <c r="O24" i="18"/>
  <c r="O23" i="18"/>
  <c r="K17" i="18"/>
  <c r="AI63" i="18" s="1"/>
  <c r="O52" i="18"/>
  <c r="O48" i="18"/>
  <c r="O43" i="18"/>
  <c r="AH22" i="18"/>
  <c r="M22" i="18"/>
  <c r="AE22" i="18"/>
  <c r="AU24" i="18"/>
  <c r="O26" i="18"/>
  <c r="W27" i="18"/>
  <c r="AH28" i="18"/>
  <c r="M28" i="18"/>
  <c r="AE28" i="18"/>
  <c r="AH35" i="18"/>
  <c r="M35" i="18"/>
  <c r="U44" i="18"/>
  <c r="AI44" i="18"/>
  <c r="AE45" i="18"/>
  <c r="U71" i="18"/>
  <c r="AI73" i="18"/>
  <c r="U73" i="18"/>
  <c r="AH41" i="18"/>
  <c r="U47" i="18"/>
  <c r="AC62" i="18"/>
  <c r="U63" i="18"/>
  <c r="O64" i="18"/>
  <c r="W66" i="18"/>
  <c r="W25" i="18"/>
  <c r="W24" i="18"/>
  <c r="W23" i="18"/>
  <c r="W45" i="18"/>
  <c r="W28" i="18"/>
  <c r="W76" i="18"/>
  <c r="W54" i="18"/>
  <c r="W50" i="18"/>
  <c r="W44" i="18"/>
  <c r="W41" i="18"/>
  <c r="W36" i="18"/>
  <c r="W33" i="18"/>
  <c r="W29" i="18"/>
  <c r="W22" i="18"/>
  <c r="U25" i="18"/>
  <c r="AE87" i="18"/>
  <c r="AE67" i="18"/>
  <c r="AE47" i="18"/>
  <c r="AE34" i="18"/>
  <c r="AE30" i="18"/>
  <c r="AC26" i="18"/>
  <c r="AE25" i="18"/>
  <c r="AE24" i="18"/>
  <c r="AE49" i="18"/>
  <c r="AE42" i="18"/>
  <c r="AE37" i="18"/>
  <c r="AE23" i="18"/>
  <c r="AA17" i="18"/>
  <c r="U36" i="18"/>
  <c r="O37" i="18"/>
  <c r="AH43" i="18"/>
  <c r="M43" i="18"/>
  <c r="AH53" i="18"/>
  <c r="M53" i="18"/>
  <c r="AE53" i="18"/>
  <c r="AE73" i="18"/>
  <c r="U24" i="18"/>
  <c r="AH29" i="18"/>
  <c r="M29" i="18"/>
  <c r="AE29" i="18"/>
  <c r="U30" i="18"/>
  <c r="AJ31" i="18"/>
  <c r="AC31" i="18"/>
  <c r="AH38" i="18"/>
  <c r="AE39" i="18"/>
  <c r="U42" i="18"/>
  <c r="O46" i="18"/>
  <c r="AH65" i="18"/>
  <c r="M65" i="18"/>
  <c r="AH45" i="18"/>
  <c r="U53" i="18"/>
  <c r="W91" i="18"/>
  <c r="W89" i="18"/>
  <c r="W87" i="18"/>
  <c r="W85" i="18"/>
  <c r="W83" i="18"/>
  <c r="W81" i="18"/>
  <c r="W79" i="18"/>
  <c r="W77" i="18"/>
  <c r="W86" i="18"/>
  <c r="W78" i="18"/>
  <c r="W75" i="18"/>
  <c r="W73" i="18"/>
  <c r="W88" i="18"/>
  <c r="W80" i="18"/>
  <c r="W90" i="18"/>
  <c r="W82" i="18"/>
  <c r="W69" i="18"/>
  <c r="W67" i="18"/>
  <c r="W65" i="18"/>
  <c r="W63" i="18"/>
  <c r="W61" i="18"/>
  <c r="W59" i="18"/>
  <c r="W57" i="18"/>
  <c r="W55" i="18"/>
  <c r="W53" i="18"/>
  <c r="W51" i="18"/>
  <c r="W74" i="18"/>
  <c r="W71" i="18"/>
  <c r="W70" i="18"/>
  <c r="W68" i="18"/>
  <c r="W64" i="18"/>
  <c r="W60" i="18"/>
  <c r="W56" i="18"/>
  <c r="W49" i="18"/>
  <c r="W48" i="18"/>
  <c r="W43" i="18"/>
  <c r="W39" i="18"/>
  <c r="W35" i="18"/>
  <c r="M26" i="18"/>
  <c r="W26" i="18"/>
  <c r="AE27" i="18"/>
  <c r="AC28" i="18"/>
  <c r="AC29" i="18"/>
  <c r="M31" i="18"/>
  <c r="W31" i="18"/>
  <c r="AE32" i="18"/>
  <c r="AC33" i="18"/>
  <c r="U35" i="18"/>
  <c r="AC36" i="18"/>
  <c r="M37" i="18"/>
  <c r="W37" i="18"/>
  <c r="AE38" i="18"/>
  <c r="AC39" i="18"/>
  <c r="W40" i="18"/>
  <c r="AE41" i="18"/>
  <c r="M42" i="18"/>
  <c r="U43" i="18"/>
  <c r="AC44" i="18"/>
  <c r="M47" i="18"/>
  <c r="AE51" i="18"/>
  <c r="W52" i="18"/>
  <c r="AC58" i="18"/>
  <c r="AI59" i="18"/>
  <c r="AE59" i="18"/>
  <c r="AH61" i="18"/>
  <c r="M61" i="18"/>
  <c r="W62" i="18"/>
  <c r="AC72" i="18"/>
  <c r="AH73" i="18"/>
  <c r="M73" i="18"/>
  <c r="U79" i="18"/>
  <c r="AC83" i="18"/>
  <c r="AJ88" i="18"/>
  <c r="AC88" i="18"/>
  <c r="AC91" i="18"/>
  <c r="AC66" i="18"/>
  <c r="AE91" i="18"/>
  <c r="AE90" i="18"/>
  <c r="AE83" i="18"/>
  <c r="AE82" i="18"/>
  <c r="AE85" i="18"/>
  <c r="AE84" i="18"/>
  <c r="AE77" i="18"/>
  <c r="AE76" i="18"/>
  <c r="AE74" i="18"/>
  <c r="AE72" i="18"/>
  <c r="AE70" i="18"/>
  <c r="AE89" i="18"/>
  <c r="AE88" i="18"/>
  <c r="AE81" i="18"/>
  <c r="AE80" i="18"/>
  <c r="AE71" i="18"/>
  <c r="AE86" i="18"/>
  <c r="AE78" i="18"/>
  <c r="AE75" i="18"/>
  <c r="AE68" i="18"/>
  <c r="AE66" i="18"/>
  <c r="AE64" i="18"/>
  <c r="AE62" i="18"/>
  <c r="AE60" i="18"/>
  <c r="AE58" i="18"/>
  <c r="AE56" i="18"/>
  <c r="AE54" i="18"/>
  <c r="AE52" i="18"/>
  <c r="AE50" i="18"/>
  <c r="AE48" i="18"/>
  <c r="AE79" i="18"/>
  <c r="AE69" i="18"/>
  <c r="AE65" i="18"/>
  <c r="AE61" i="18"/>
  <c r="AE57" i="18"/>
  <c r="AE46" i="18"/>
  <c r="AE44" i="18"/>
  <c r="AE40" i="18"/>
  <c r="AE36" i="18"/>
  <c r="M23" i="18"/>
  <c r="M25" i="18"/>
  <c r="AE26" i="18"/>
  <c r="M30" i="18"/>
  <c r="W30" i="18"/>
  <c r="AE31" i="18"/>
  <c r="AC32" i="18"/>
  <c r="M34" i="18"/>
  <c r="W34" i="18"/>
  <c r="AE35" i="18"/>
  <c r="AH39" i="18"/>
  <c r="M39" i="18"/>
  <c r="AC41" i="18"/>
  <c r="W42" i="18"/>
  <c r="AE43" i="18"/>
  <c r="W46" i="18"/>
  <c r="W47" i="18"/>
  <c r="U48" i="18"/>
  <c r="AI48" i="18"/>
  <c r="U49" i="18"/>
  <c r="AC50" i="18"/>
  <c r="AC54" i="18"/>
  <c r="AE55" i="18"/>
  <c r="AH57" i="18"/>
  <c r="M57" i="18"/>
  <c r="W58" i="18"/>
  <c r="U67" i="18"/>
  <c r="W72" i="18"/>
  <c r="W84" i="18"/>
  <c r="AH51" i="18"/>
  <c r="M51" i="18"/>
  <c r="AC52" i="18"/>
  <c r="AH55" i="18"/>
  <c r="M55" i="18"/>
  <c r="AC56" i="18"/>
  <c r="AH59" i="18"/>
  <c r="M59" i="18"/>
  <c r="AC60" i="18"/>
  <c r="AH63" i="18"/>
  <c r="M63" i="18"/>
  <c r="AC64" i="18"/>
  <c r="AH67" i="18"/>
  <c r="M67" i="18"/>
  <c r="AC68" i="18"/>
  <c r="AI57" i="18"/>
  <c r="AC74" i="18"/>
  <c r="AJ80" i="18"/>
  <c r="AC80" i="18"/>
  <c r="M84" i="18"/>
  <c r="AH84" i="18"/>
  <c r="M69" i="18"/>
  <c r="AH77" i="18"/>
  <c r="M77" i="18"/>
  <c r="AI81" i="18"/>
  <c r="U81" i="18"/>
  <c r="AC82" i="18"/>
  <c r="AH85" i="18"/>
  <c r="M85" i="18"/>
  <c r="U89" i="18"/>
  <c r="AC90" i="18"/>
  <c r="AH75" i="18"/>
  <c r="M75" i="18"/>
  <c r="AC76" i="18"/>
  <c r="AH83" i="18"/>
  <c r="M83" i="18"/>
  <c r="AH91" i="18"/>
  <c r="M91" i="18"/>
  <c r="AC78" i="18"/>
  <c r="AC79" i="18"/>
  <c r="M80" i="18"/>
  <c r="AH81" i="18"/>
  <c r="M81" i="18"/>
  <c r="U83" i="18"/>
  <c r="AC86" i="18"/>
  <c r="AC87" i="18"/>
  <c r="M88" i="18"/>
  <c r="AH89" i="18"/>
  <c r="M89" i="18"/>
  <c r="U91" i="18"/>
  <c r="AH79" i="18"/>
  <c r="M79" i="18"/>
  <c r="AC84" i="18"/>
  <c r="AH87" i="18"/>
  <c r="M87" i="18"/>
  <c r="AH24" i="17"/>
  <c r="AH30" i="17"/>
  <c r="M30" i="17"/>
  <c r="AC32" i="17"/>
  <c r="W86" i="17"/>
  <c r="O36" i="17"/>
  <c r="O34" i="17"/>
  <c r="O30" i="17"/>
  <c r="O25" i="17"/>
  <c r="O24" i="17"/>
  <c r="O23" i="17"/>
  <c r="K17" i="17"/>
  <c r="AJ23" i="17" s="1"/>
  <c r="O46" i="17"/>
  <c r="O43" i="17"/>
  <c r="O33" i="17"/>
  <c r="O29" i="17"/>
  <c r="AH23" i="17"/>
  <c r="O22" i="17"/>
  <c r="O85" i="17"/>
  <c r="O61" i="17"/>
  <c r="O60" i="17"/>
  <c r="O53" i="17"/>
  <c r="O52" i="17"/>
  <c r="O28" i="17"/>
  <c r="M23" i="17"/>
  <c r="O27" i="17"/>
  <c r="AJ34" i="17"/>
  <c r="AJ24" i="17"/>
  <c r="AH25" i="17"/>
  <c r="M25" i="17"/>
  <c r="AE25" i="17"/>
  <c r="W48" i="17"/>
  <c r="W40" i="17"/>
  <c r="W34" i="17"/>
  <c r="W30" i="17"/>
  <c r="W23" i="17"/>
  <c r="W64" i="17"/>
  <c r="W62" i="17"/>
  <c r="W54" i="17"/>
  <c r="W44" i="17"/>
  <c r="U26" i="17"/>
  <c r="W25" i="17"/>
  <c r="W24" i="17"/>
  <c r="W88" i="17"/>
  <c r="W56" i="17"/>
  <c r="AE66" i="17"/>
  <c r="AJ27" i="17"/>
  <c r="AJ30" i="17"/>
  <c r="AJ33" i="17"/>
  <c r="AJ35" i="17"/>
  <c r="AJ55" i="17"/>
  <c r="AJ72" i="17"/>
  <c r="AJ69" i="17"/>
  <c r="AJ74" i="17"/>
  <c r="AJ49" i="17"/>
  <c r="AJ45" i="17"/>
  <c r="AJ43" i="17"/>
  <c r="AJ91" i="17"/>
  <c r="AJ71" i="17"/>
  <c r="U31" i="17"/>
  <c r="AI31" i="17"/>
  <c r="W36" i="17"/>
  <c r="AE37" i="17"/>
  <c r="AJ42" i="17"/>
  <c r="AJ46" i="17"/>
  <c r="AC46" i="17"/>
  <c r="AE23" i="17"/>
  <c r="AJ29" i="17"/>
  <c r="W22" i="17"/>
  <c r="AJ25" i="17"/>
  <c r="AJ26" i="17"/>
  <c r="AJ28" i="17"/>
  <c r="O32" i="17"/>
  <c r="W33" i="17"/>
  <c r="AH34" i="17"/>
  <c r="M34" i="17"/>
  <c r="AE34" i="17"/>
  <c r="U35" i="17"/>
  <c r="AJ38" i="17"/>
  <c r="AJ41" i="17"/>
  <c r="AH45" i="17"/>
  <c r="M45" i="17"/>
  <c r="AJ47" i="17"/>
  <c r="AJ63" i="17"/>
  <c r="AJ60" i="17"/>
  <c r="AC60" i="17"/>
  <c r="AH79" i="17"/>
  <c r="M79" i="17"/>
  <c r="AC81" i="17"/>
  <c r="AJ81" i="17"/>
  <c r="AE91" i="17"/>
  <c r="AE87" i="17"/>
  <c r="AE86" i="17"/>
  <c r="AE79" i="17"/>
  <c r="AE78" i="17"/>
  <c r="AE89" i="17"/>
  <c r="AE88" i="17"/>
  <c r="AE81" i="17"/>
  <c r="AE80" i="17"/>
  <c r="AE75" i="17"/>
  <c r="AE73" i="17"/>
  <c r="AE90" i="17"/>
  <c r="AE82" i="17"/>
  <c r="AE71" i="17"/>
  <c r="AE69" i="17"/>
  <c r="AE67" i="17"/>
  <c r="AE83" i="17"/>
  <c r="AE74" i="17"/>
  <c r="AE68" i="17"/>
  <c r="AE63" i="17"/>
  <c r="AE62" i="17"/>
  <c r="AE55" i="17"/>
  <c r="AE54" i="17"/>
  <c r="AE43" i="17"/>
  <c r="AE77" i="17"/>
  <c r="AE76" i="17"/>
  <c r="AE65" i="17"/>
  <c r="AE64" i="17"/>
  <c r="AE57" i="17"/>
  <c r="AE56" i="17"/>
  <c r="AE48" i="17"/>
  <c r="AE46" i="17"/>
  <c r="AE44" i="17"/>
  <c r="AE40" i="17"/>
  <c r="AE36" i="17"/>
  <c r="AE35" i="17"/>
  <c r="AJ36" i="17"/>
  <c r="AH37" i="17"/>
  <c r="AI38" i="17"/>
  <c r="AH39" i="17"/>
  <c r="M39" i="17"/>
  <c r="AJ39" i="17"/>
  <c r="AI45" i="17"/>
  <c r="AE45" i="17"/>
  <c r="U51" i="17"/>
  <c r="AE52" i="17"/>
  <c r="AE53" i="17"/>
  <c r="AH55" i="17"/>
  <c r="M55" i="17"/>
  <c r="AE60" i="17"/>
  <c r="AE61" i="17"/>
  <c r="AJ67" i="17"/>
  <c r="AJ73" i="17"/>
  <c r="AC73" i="17"/>
  <c r="AI76" i="17"/>
  <c r="U76" i="17"/>
  <c r="S17" i="17"/>
  <c r="AI51" i="17" s="1"/>
  <c r="O89" i="17"/>
  <c r="O88" i="17"/>
  <c r="O81" i="17"/>
  <c r="O80" i="17"/>
  <c r="O91" i="17"/>
  <c r="O90" i="17"/>
  <c r="O83" i="17"/>
  <c r="O82" i="17"/>
  <c r="O76" i="17"/>
  <c r="O74" i="17"/>
  <c r="O72" i="17"/>
  <c r="O87" i="17"/>
  <c r="O86" i="17"/>
  <c r="O79" i="17"/>
  <c r="O78" i="17"/>
  <c r="O70" i="17"/>
  <c r="O68" i="17"/>
  <c r="O66" i="17"/>
  <c r="O75" i="17"/>
  <c r="O73" i="17"/>
  <c r="O65" i="17"/>
  <c r="O64" i="17"/>
  <c r="O57" i="17"/>
  <c r="O56" i="17"/>
  <c r="O41" i="17"/>
  <c r="O77" i="17"/>
  <c r="O71" i="17"/>
  <c r="O67" i="17"/>
  <c r="O59" i="17"/>
  <c r="O58" i="17"/>
  <c r="O51" i="17"/>
  <c r="O50" i="17"/>
  <c r="O49" i="17"/>
  <c r="O47" i="17"/>
  <c r="O45" i="17"/>
  <c r="O42" i="17"/>
  <c r="O38" i="17"/>
  <c r="AE22" i="17"/>
  <c r="AU23" i="17"/>
  <c r="AC24" i="17"/>
  <c r="O26" i="17"/>
  <c r="W27" i="17"/>
  <c r="AE28" i="17"/>
  <c r="AE29" i="17"/>
  <c r="AC30" i="17"/>
  <c r="O31" i="17"/>
  <c r="M32" i="17"/>
  <c r="W32" i="17"/>
  <c r="AE33" i="17"/>
  <c r="AC34" i="17"/>
  <c r="O35" i="17"/>
  <c r="O37" i="17"/>
  <c r="AJ37" i="17"/>
  <c r="AC37" i="17"/>
  <c r="W38" i="17"/>
  <c r="AE39" i="17"/>
  <c r="O40" i="17"/>
  <c r="W41" i="17"/>
  <c r="AI42" i="17"/>
  <c r="AE42" i="17"/>
  <c r="O44" i="17"/>
  <c r="W46" i="17"/>
  <c r="AI47" i="17"/>
  <c r="AE47" i="17"/>
  <c r="O48" i="17"/>
  <c r="AH50" i="17"/>
  <c r="AE51" i="17"/>
  <c r="AJ53" i="17"/>
  <c r="AI55" i="17"/>
  <c r="AJ57" i="17"/>
  <c r="AH58" i="17"/>
  <c r="AE59" i="17"/>
  <c r="AJ61" i="17"/>
  <c r="AI63" i="17"/>
  <c r="AJ65" i="17"/>
  <c r="U67" i="17"/>
  <c r="AI67" i="17"/>
  <c r="M68" i="17"/>
  <c r="AJ68" i="17"/>
  <c r="AE70" i="17"/>
  <c r="AH49" i="17"/>
  <c r="M49" i="17"/>
  <c r="AJ52" i="17"/>
  <c r="AC52" i="17"/>
  <c r="AE26" i="17"/>
  <c r="AE31" i="17"/>
  <c r="AE41" i="17"/>
  <c r="AI49" i="17"/>
  <c r="AE49" i="17"/>
  <c r="AC55" i="17"/>
  <c r="M56" i="17"/>
  <c r="AH63" i="17"/>
  <c r="M63" i="17"/>
  <c r="AC63" i="17"/>
  <c r="M64" i="17"/>
  <c r="U83" i="17"/>
  <c r="AJ84" i="17"/>
  <c r="AC84" i="17"/>
  <c r="AE85" i="17"/>
  <c r="AJ87" i="17"/>
  <c r="M88" i="17"/>
  <c r="W91" i="17"/>
  <c r="W89" i="17"/>
  <c r="W87" i="17"/>
  <c r="W85" i="17"/>
  <c r="W83" i="17"/>
  <c r="W81" i="17"/>
  <c r="W79" i="17"/>
  <c r="W77" i="17"/>
  <c r="W90" i="17"/>
  <c r="W82" i="17"/>
  <c r="W76" i="17"/>
  <c r="W74" i="17"/>
  <c r="W84" i="17"/>
  <c r="W73" i="17"/>
  <c r="W71" i="17"/>
  <c r="W69" i="17"/>
  <c r="W67" i="17"/>
  <c r="W65" i="17"/>
  <c r="W63" i="17"/>
  <c r="W61" i="17"/>
  <c r="W59" i="17"/>
  <c r="W57" i="17"/>
  <c r="W55" i="17"/>
  <c r="W53" i="17"/>
  <c r="W51" i="17"/>
  <c r="W80" i="17"/>
  <c r="W78" i="17"/>
  <c r="W72" i="17"/>
  <c r="W70" i="17"/>
  <c r="W66" i="17"/>
  <c r="W58" i="17"/>
  <c r="W50" i="17"/>
  <c r="W49" i="17"/>
  <c r="W47" i="17"/>
  <c r="W45" i="17"/>
  <c r="W42" i="17"/>
  <c r="W75" i="17"/>
  <c r="W60" i="17"/>
  <c r="W52" i="17"/>
  <c r="W43" i="17"/>
  <c r="W39" i="17"/>
  <c r="AJ22" i="17"/>
  <c r="M26" i="17"/>
  <c r="W26" i="17"/>
  <c r="AE27" i="17"/>
  <c r="AC28" i="17"/>
  <c r="AC29" i="17"/>
  <c r="M31" i="17"/>
  <c r="W31" i="17"/>
  <c r="AE32" i="17"/>
  <c r="AC33" i="17"/>
  <c r="M35" i="17"/>
  <c r="W35" i="17"/>
  <c r="W37" i="17"/>
  <c r="U38" i="17"/>
  <c r="AE38" i="17"/>
  <c r="O39" i="17"/>
  <c r="AJ40" i="17"/>
  <c r="AH42" i="17"/>
  <c r="M42" i="17"/>
  <c r="AJ44" i="17"/>
  <c r="AC44" i="17"/>
  <c r="U45" i="17"/>
  <c r="AH47" i="17"/>
  <c r="M47" i="17"/>
  <c r="AJ48" i="17"/>
  <c r="AC48" i="17"/>
  <c r="U49" i="17"/>
  <c r="AE50" i="17"/>
  <c r="AJ51" i="17"/>
  <c r="AI53" i="17"/>
  <c r="U53" i="17"/>
  <c r="O54" i="17"/>
  <c r="AJ54" i="17"/>
  <c r="AC54" i="17"/>
  <c r="O55" i="17"/>
  <c r="AH57" i="17"/>
  <c r="M57" i="17"/>
  <c r="AE58" i="17"/>
  <c r="AJ59" i="17"/>
  <c r="AI61" i="17"/>
  <c r="U61" i="17"/>
  <c r="O62" i="17"/>
  <c r="AJ62" i="17"/>
  <c r="AC62" i="17"/>
  <c r="O63" i="17"/>
  <c r="AH65" i="17"/>
  <c r="M65" i="17"/>
  <c r="W68" i="17"/>
  <c r="O69" i="17"/>
  <c r="U71" i="17"/>
  <c r="AI71" i="17"/>
  <c r="AE72" i="17"/>
  <c r="O84" i="17"/>
  <c r="AE84" i="17"/>
  <c r="AC87" i="17"/>
  <c r="AC41" i="17"/>
  <c r="M43" i="17"/>
  <c r="AJ50" i="17"/>
  <c r="AC50" i="17"/>
  <c r="AC51" i="17"/>
  <c r="M52" i="17"/>
  <c r="AH53" i="17"/>
  <c r="M53" i="17"/>
  <c r="U55" i="17"/>
  <c r="AJ58" i="17"/>
  <c r="AC58" i="17"/>
  <c r="AC59" i="17"/>
  <c r="M60" i="17"/>
  <c r="AH61" i="17"/>
  <c r="M61" i="17"/>
  <c r="U63" i="17"/>
  <c r="AJ66" i="17"/>
  <c r="AJ70" i="17"/>
  <c r="AH76" i="17"/>
  <c r="M76" i="17"/>
  <c r="M80" i="17"/>
  <c r="AH51" i="17"/>
  <c r="M51" i="17"/>
  <c r="AJ56" i="17"/>
  <c r="AC56" i="17"/>
  <c r="AH59" i="17"/>
  <c r="M59" i="17"/>
  <c r="AJ64" i="17"/>
  <c r="AC64" i="17"/>
  <c r="AJ79" i="17"/>
  <c r="AH87" i="17"/>
  <c r="M87" i="17"/>
  <c r="AC89" i="17"/>
  <c r="AJ89" i="17"/>
  <c r="AI91" i="17"/>
  <c r="AC66" i="17"/>
  <c r="M67" i="17"/>
  <c r="AC68" i="17"/>
  <c r="M69" i="17"/>
  <c r="AC70" i="17"/>
  <c r="M71" i="17"/>
  <c r="AI72" i="17"/>
  <c r="AI74" i="17"/>
  <c r="AJ77" i="17"/>
  <c r="AI79" i="17"/>
  <c r="AH82" i="17"/>
  <c r="AJ85" i="17"/>
  <c r="AI87" i="17"/>
  <c r="AH90" i="17"/>
  <c r="AH74" i="17"/>
  <c r="M74" i="17"/>
  <c r="AJ75" i="17"/>
  <c r="AC75" i="17"/>
  <c r="AI77" i="17"/>
  <c r="U77" i="17"/>
  <c r="AJ78" i="17"/>
  <c r="AC78" i="17"/>
  <c r="AH81" i="17"/>
  <c r="M81" i="17"/>
  <c r="AJ83" i="17"/>
  <c r="AI85" i="17"/>
  <c r="U85" i="17"/>
  <c r="AJ86" i="17"/>
  <c r="AC86" i="17"/>
  <c r="AH89" i="17"/>
  <c r="M89" i="17"/>
  <c r="AJ76" i="17"/>
  <c r="AH77" i="17"/>
  <c r="M77" i="17"/>
  <c r="U79" i="17"/>
  <c r="AJ82" i="17"/>
  <c r="AC82" i="17"/>
  <c r="AC83" i="17"/>
  <c r="M84" i="17"/>
  <c r="AH85" i="17"/>
  <c r="M85" i="17"/>
  <c r="U87" i="17"/>
  <c r="AJ90" i="17"/>
  <c r="AC90" i="17"/>
  <c r="AJ80" i="17"/>
  <c r="AC80" i="17"/>
  <c r="AH83" i="17"/>
  <c r="M83" i="17"/>
  <c r="AJ88" i="17"/>
  <c r="AC88" i="17"/>
  <c r="AH91" i="17"/>
  <c r="M91" i="17"/>
  <c r="K17" i="16"/>
  <c r="W91" i="16"/>
  <c r="W87" i="16"/>
  <c r="W83" i="16"/>
  <c r="W79" i="16"/>
  <c r="W76" i="16"/>
  <c r="W74" i="16"/>
  <c r="W72" i="16"/>
  <c r="W70" i="16"/>
  <c r="W88" i="16"/>
  <c r="W84" i="16"/>
  <c r="W80" i="16"/>
  <c r="W89" i="16"/>
  <c r="W85" i="16"/>
  <c r="W81" i="16"/>
  <c r="W77" i="16"/>
  <c r="W73" i="16"/>
  <c r="W67" i="16"/>
  <c r="W66" i="16"/>
  <c r="W64" i="16"/>
  <c r="W62" i="16"/>
  <c r="W60" i="16"/>
  <c r="W58" i="16"/>
  <c r="W90" i="16"/>
  <c r="W82" i="16"/>
  <c r="W69" i="16"/>
  <c r="W63" i="16"/>
  <c r="W78" i="16"/>
  <c r="W68" i="16"/>
  <c r="W65" i="16"/>
  <c r="W56" i="16"/>
  <c r="W54" i="16"/>
  <c r="W52" i="16"/>
  <c r="W50" i="16"/>
  <c r="W48" i="16"/>
  <c r="W46" i="16"/>
  <c r="W44" i="16"/>
  <c r="W49" i="16"/>
  <c r="W42" i="16"/>
  <c r="W86" i="16"/>
  <c r="W61" i="16"/>
  <c r="W57" i="16"/>
  <c r="W51" i="16"/>
  <c r="W43" i="16"/>
  <c r="W39" i="16"/>
  <c r="W35" i="16"/>
  <c r="W71" i="16"/>
  <c r="W36" i="16"/>
  <c r="W33" i="16"/>
  <c r="W31" i="16"/>
  <c r="W26" i="16"/>
  <c r="W34" i="16"/>
  <c r="W27" i="16"/>
  <c r="M30" i="16"/>
  <c r="AE31" i="16"/>
  <c r="W32" i="16"/>
  <c r="AE33" i="16"/>
  <c r="M41" i="16"/>
  <c r="AE42" i="16"/>
  <c r="AE44" i="16"/>
  <c r="M47" i="16"/>
  <c r="W59" i="16"/>
  <c r="O60" i="16"/>
  <c r="O65" i="16"/>
  <c r="AE65" i="16"/>
  <c r="U67" i="16"/>
  <c r="U81" i="16"/>
  <c r="AA17" i="16"/>
  <c r="AJ62" i="16" s="1"/>
  <c r="M22" i="16"/>
  <c r="W22" i="16"/>
  <c r="AH22" i="16"/>
  <c r="W23" i="16"/>
  <c r="AE24" i="16"/>
  <c r="AH26" i="16"/>
  <c r="M26" i="16"/>
  <c r="W28" i="16"/>
  <c r="O29" i="16"/>
  <c r="AC29" i="16"/>
  <c r="AE30" i="16"/>
  <c r="W37" i="16"/>
  <c r="W40" i="16"/>
  <c r="AC51" i="16"/>
  <c r="W53" i="16"/>
  <c r="W55" i="16"/>
  <c r="AH62" i="16"/>
  <c r="M62" i="16"/>
  <c r="W75" i="16"/>
  <c r="AE91" i="16"/>
  <c r="AE89" i="16"/>
  <c r="AE87" i="16"/>
  <c r="AE85" i="16"/>
  <c r="AE83" i="16"/>
  <c r="AE81" i="16"/>
  <c r="AE79" i="16"/>
  <c r="AE90" i="16"/>
  <c r="AE88" i="16"/>
  <c r="AE86" i="16"/>
  <c r="AE84" i="16"/>
  <c r="AE82" i="16"/>
  <c r="AE80" i="16"/>
  <c r="AE78" i="16"/>
  <c r="AE77" i="16"/>
  <c r="AE76" i="16"/>
  <c r="AE74" i="16"/>
  <c r="AE72" i="16"/>
  <c r="AE70" i="16"/>
  <c r="AE68" i="16"/>
  <c r="AE75" i="16"/>
  <c r="AE60" i="16"/>
  <c r="AE59" i="16"/>
  <c r="AE56" i="16"/>
  <c r="AE54" i="16"/>
  <c r="AE62" i="16"/>
  <c r="AE61" i="16"/>
  <c r="AE64" i="16"/>
  <c r="AE53" i="16"/>
  <c r="AE46" i="16"/>
  <c r="AE45" i="16"/>
  <c r="AE43" i="16"/>
  <c r="AE71" i="16"/>
  <c r="AE69" i="16"/>
  <c r="AE55" i="16"/>
  <c r="AE48" i="16"/>
  <c r="AE47" i="16"/>
  <c r="AE40" i="16"/>
  <c r="AE36" i="16"/>
  <c r="AE32" i="16"/>
  <c r="AE66" i="16"/>
  <c r="AE58" i="16"/>
  <c r="AE57" i="16"/>
  <c r="AE49" i="16"/>
  <c r="AE41" i="16"/>
  <c r="AE37" i="16"/>
  <c r="AE34" i="16"/>
  <c r="AE27" i="16"/>
  <c r="AE73" i="16"/>
  <c r="AE50" i="16"/>
  <c r="AE35" i="16"/>
  <c r="AE29" i="16"/>
  <c r="AE28" i="16"/>
  <c r="AR23" i="16"/>
  <c r="AH24" i="16"/>
  <c r="AE25" i="16"/>
  <c r="O26" i="16"/>
  <c r="O28" i="16"/>
  <c r="AC28" i="16"/>
  <c r="AH31" i="16"/>
  <c r="M31" i="16"/>
  <c r="O37" i="16"/>
  <c r="AC37" i="16"/>
  <c r="AE38" i="16"/>
  <c r="U39" i="16"/>
  <c r="W41" i="16"/>
  <c r="W45" i="16"/>
  <c r="W47" i="16"/>
  <c r="O51" i="16"/>
  <c r="AE51" i="16"/>
  <c r="O52" i="16"/>
  <c r="AE52" i="16"/>
  <c r="AH60" i="16"/>
  <c r="M60" i="16"/>
  <c r="AE67" i="16"/>
  <c r="U70" i="16"/>
  <c r="W25" i="16"/>
  <c r="AH25" i="16"/>
  <c r="AE26" i="16"/>
  <c r="O27" i="16"/>
  <c r="U34" i="16"/>
  <c r="AH35" i="16"/>
  <c r="M35" i="16"/>
  <c r="O36" i="16"/>
  <c r="W38" i="16"/>
  <c r="S17" i="16"/>
  <c r="AI24" i="16" s="1"/>
  <c r="O90" i="16"/>
  <c r="O88" i="16"/>
  <c r="O86" i="16"/>
  <c r="O84" i="16"/>
  <c r="O82" i="16"/>
  <c r="O80" i="16"/>
  <c r="O91" i="16"/>
  <c r="O89" i="16"/>
  <c r="O87" i="16"/>
  <c r="O85" i="16"/>
  <c r="O83" i="16"/>
  <c r="O81" i="16"/>
  <c r="O79" i="16"/>
  <c r="O77" i="16"/>
  <c r="O78" i="16"/>
  <c r="O75" i="16"/>
  <c r="O73" i="16"/>
  <c r="O71" i="16"/>
  <c r="O69" i="16"/>
  <c r="O67" i="16"/>
  <c r="O74" i="16"/>
  <c r="O76" i="16"/>
  <c r="O72" i="16"/>
  <c r="O62" i="16"/>
  <c r="O61" i="16"/>
  <c r="O57" i="16"/>
  <c r="O55" i="16"/>
  <c r="O70" i="16"/>
  <c r="O64" i="16"/>
  <c r="O63" i="16"/>
  <c r="O56" i="16"/>
  <c r="O48" i="16"/>
  <c r="O47" i="16"/>
  <c r="O41" i="16"/>
  <c r="O50" i="16"/>
  <c r="O49" i="16"/>
  <c r="O42" i="16"/>
  <c r="O38" i="16"/>
  <c r="O34" i="16"/>
  <c r="O66" i="16"/>
  <c r="O58" i="16"/>
  <c r="O54" i="16"/>
  <c r="O53" i="16"/>
  <c r="O46" i="16"/>
  <c r="O45" i="16"/>
  <c r="O43" i="16"/>
  <c r="O40" i="16"/>
  <c r="O35" i="16"/>
  <c r="O32" i="16"/>
  <c r="O30" i="16"/>
  <c r="O25" i="16"/>
  <c r="O24" i="16"/>
  <c r="O23" i="16"/>
  <c r="O68" i="16"/>
  <c r="O33" i="16"/>
  <c r="O31" i="16"/>
  <c r="AE22" i="16"/>
  <c r="AE23" i="16"/>
  <c r="AU23" i="16"/>
  <c r="BD23" i="16"/>
  <c r="U26" i="16"/>
  <c r="W29" i="16"/>
  <c r="U31" i="16"/>
  <c r="AH33" i="16"/>
  <c r="U36" i="16"/>
  <c r="U42" i="16"/>
  <c r="AH46" i="16"/>
  <c r="M46" i="16"/>
  <c r="AC48" i="16"/>
  <c r="O59" i="16"/>
  <c r="AC59" i="16"/>
  <c r="AC62" i="16"/>
  <c r="M63" i="16"/>
  <c r="AH63" i="16"/>
  <c r="AE63" i="16"/>
  <c r="AC33" i="16"/>
  <c r="AH39" i="16"/>
  <c r="M39" i="16"/>
  <c r="AH42" i="16"/>
  <c r="M42" i="16"/>
  <c r="U58" i="16"/>
  <c r="U66" i="16"/>
  <c r="U44" i="16"/>
  <c r="AC45" i="16"/>
  <c r="AH48" i="16"/>
  <c r="M48" i="16"/>
  <c r="U52" i="16"/>
  <c r="AC53" i="16"/>
  <c r="AC74" i="16"/>
  <c r="AC41" i="16"/>
  <c r="M43" i="16"/>
  <c r="AH44" i="16"/>
  <c r="M44" i="16"/>
  <c r="U46" i="16"/>
  <c r="AC49" i="16"/>
  <c r="AC50" i="16"/>
  <c r="M51" i="16"/>
  <c r="AH52" i="16"/>
  <c r="M52" i="16"/>
  <c r="AC65" i="16"/>
  <c r="AC76" i="16"/>
  <c r="U89" i="16"/>
  <c r="AC47" i="16"/>
  <c r="AH50" i="16"/>
  <c r="M50" i="16"/>
  <c r="AJ58" i="16"/>
  <c r="M54" i="16"/>
  <c r="AC55" i="16"/>
  <c r="M56" i="16"/>
  <c r="AC57" i="16"/>
  <c r="M58" i="16"/>
  <c r="U60" i="16"/>
  <c r="AC63" i="16"/>
  <c r="AC64" i="16"/>
  <c r="M65" i="16"/>
  <c r="AH66" i="16"/>
  <c r="M66" i="16"/>
  <c r="M69" i="16"/>
  <c r="AJ61" i="16"/>
  <c r="AC61" i="16"/>
  <c r="AH64" i="16"/>
  <c r="M64" i="16"/>
  <c r="U85" i="16"/>
  <c r="U80" i="16"/>
  <c r="U84" i="16"/>
  <c r="AI88" i="16"/>
  <c r="U88" i="16"/>
  <c r="U79" i="16"/>
  <c r="U83" i="16"/>
  <c r="U87" i="16"/>
  <c r="U91" i="16"/>
  <c r="U82" i="16"/>
  <c r="U86" i="16"/>
  <c r="U90" i="16"/>
  <c r="U39" i="15"/>
  <c r="O89" i="15"/>
  <c r="W91" i="15"/>
  <c r="W89" i="15"/>
  <c r="W87" i="15"/>
  <c r="W85" i="15"/>
  <c r="W83" i="15"/>
  <c r="W81" i="15"/>
  <c r="W79" i="15"/>
  <c r="W77" i="15"/>
  <c r="W86" i="15"/>
  <c r="W78" i="15"/>
  <c r="W75" i="15"/>
  <c r="W73" i="15"/>
  <c r="W88" i="15"/>
  <c r="W84" i="15"/>
  <c r="W82" i="15"/>
  <c r="W80" i="15"/>
  <c r="W76" i="15"/>
  <c r="W72" i="15"/>
  <c r="W70" i="15"/>
  <c r="W68" i="15"/>
  <c r="W66" i="15"/>
  <c r="W64" i="15"/>
  <c r="W62" i="15"/>
  <c r="W60" i="15"/>
  <c r="W58" i="15"/>
  <c r="W56" i="15"/>
  <c r="W54" i="15"/>
  <c r="W52" i="15"/>
  <c r="W69" i="15"/>
  <c r="W61" i="15"/>
  <c r="W53" i="15"/>
  <c r="W41" i="15"/>
  <c r="W90" i="15"/>
  <c r="W71" i="15"/>
  <c r="W63" i="15"/>
  <c r="W55" i="15"/>
  <c r="W51" i="15"/>
  <c r="W49" i="15"/>
  <c r="W47" i="15"/>
  <c r="W45" i="15"/>
  <c r="W42" i="15"/>
  <c r="W38" i="15"/>
  <c r="W34" i="15"/>
  <c r="W30" i="15"/>
  <c r="W25" i="15"/>
  <c r="W24" i="15"/>
  <c r="W23" i="15"/>
  <c r="W74" i="15"/>
  <c r="W65" i="15"/>
  <c r="W57" i="15"/>
  <c r="W48" i="15"/>
  <c r="W44" i="15"/>
  <c r="W37" i="15"/>
  <c r="W29" i="15"/>
  <c r="W26" i="15"/>
  <c r="W22" i="15"/>
  <c r="S17" i="15"/>
  <c r="AI30" i="15" s="1"/>
  <c r="W59" i="15"/>
  <c r="W28" i="15"/>
  <c r="W43" i="15"/>
  <c r="W40" i="15"/>
  <c r="W35" i="15"/>
  <c r="W32" i="15"/>
  <c r="W67" i="15"/>
  <c r="W39" i="15"/>
  <c r="W36" i="15"/>
  <c r="W31" i="15"/>
  <c r="W50" i="15"/>
  <c r="W46" i="15"/>
  <c r="AH24" i="15"/>
  <c r="O38" i="15"/>
  <c r="O35" i="15"/>
  <c r="O30" i="15"/>
  <c r="O72" i="15"/>
  <c r="O51" i="15"/>
  <c r="O47" i="15"/>
  <c r="O27" i="15"/>
  <c r="O24" i="15"/>
  <c r="K17" i="15"/>
  <c r="AI79" i="15" s="1"/>
  <c r="O88" i="15"/>
  <c r="O42" i="15"/>
  <c r="O40" i="15"/>
  <c r="AH33" i="15"/>
  <c r="AI37" i="15"/>
  <c r="U37" i="15"/>
  <c r="AH30" i="15"/>
  <c r="M30" i="15"/>
  <c r="AE46" i="15"/>
  <c r="AE41" i="15"/>
  <c r="AE38" i="15"/>
  <c r="AE30" i="15"/>
  <c r="AE27" i="15"/>
  <c r="AE24" i="15"/>
  <c r="AE37" i="15"/>
  <c r="AE29" i="15"/>
  <c r="AE71" i="15"/>
  <c r="AE70" i="15"/>
  <c r="AE54" i="15"/>
  <c r="AE44" i="15"/>
  <c r="AA17" i="15"/>
  <c r="AJ56" i="15" s="1"/>
  <c r="AE40" i="15"/>
  <c r="AE32" i="15"/>
  <c r="AC24" i="15"/>
  <c r="AE23" i="15"/>
  <c r="AE22" i="15"/>
  <c r="AE88" i="15"/>
  <c r="AE62" i="15"/>
  <c r="AE48" i="15"/>
  <c r="U29" i="15"/>
  <c r="AC32" i="15"/>
  <c r="AI34" i="15"/>
  <c r="U34" i="15"/>
  <c r="AH36" i="15"/>
  <c r="AV24" i="15"/>
  <c r="O26" i="15"/>
  <c r="W27" i="15"/>
  <c r="AE28" i="15"/>
  <c r="U31" i="15"/>
  <c r="AI31" i="15"/>
  <c r="O32" i="15"/>
  <c r="AH38" i="15"/>
  <c r="M38" i="15"/>
  <c r="AC91" i="15"/>
  <c r="AH25" i="15"/>
  <c r="M25" i="15"/>
  <c r="AH41" i="15"/>
  <c r="M41" i="15"/>
  <c r="AC43" i="15"/>
  <c r="AC55" i="15"/>
  <c r="M78" i="15"/>
  <c r="AH78" i="15"/>
  <c r="M22" i="15"/>
  <c r="AH23" i="15"/>
  <c r="M23" i="15"/>
  <c r="AE45" i="15"/>
  <c r="AE42" i="15"/>
  <c r="U24" i="15"/>
  <c r="BD24" i="15"/>
  <c r="AE25" i="15"/>
  <c r="M29" i="15"/>
  <c r="U30" i="15"/>
  <c r="O31" i="15"/>
  <c r="AC31" i="15"/>
  <c r="M32" i="15"/>
  <c r="AE33" i="15"/>
  <c r="O34" i="15"/>
  <c r="AC34" i="15"/>
  <c r="AE36" i="15"/>
  <c r="M37" i="15"/>
  <c r="U38" i="15"/>
  <c r="O39" i="15"/>
  <c r="AC39" i="15"/>
  <c r="O45" i="15"/>
  <c r="AH46" i="15"/>
  <c r="O49" i="15"/>
  <c r="AH50" i="15"/>
  <c r="M52" i="15"/>
  <c r="AE53" i="15"/>
  <c r="U56" i="15"/>
  <c r="O57" i="15"/>
  <c r="AC57" i="15"/>
  <c r="O58" i="15"/>
  <c r="AH59" i="15"/>
  <c r="AH60" i="15"/>
  <c r="M60" i="15"/>
  <c r="AE61" i="15"/>
  <c r="U64" i="15"/>
  <c r="O65" i="15"/>
  <c r="O66" i="15"/>
  <c r="AH67" i="15"/>
  <c r="AH68" i="15"/>
  <c r="M68" i="15"/>
  <c r="AE69" i="15"/>
  <c r="M74" i="15"/>
  <c r="AH74" i="15"/>
  <c r="AH85" i="15"/>
  <c r="M85" i="15"/>
  <c r="AH86" i="15"/>
  <c r="AE89" i="15"/>
  <c r="AH28" i="15"/>
  <c r="AI62" i="15"/>
  <c r="AC63" i="15"/>
  <c r="AC78" i="15"/>
  <c r="AH91" i="15"/>
  <c r="M91" i="15"/>
  <c r="O85" i="15"/>
  <c r="O84" i="15"/>
  <c r="O77" i="15"/>
  <c r="O87" i="15"/>
  <c r="O86" i="15"/>
  <c r="O91" i="15"/>
  <c r="O90" i="15"/>
  <c r="O75" i="15"/>
  <c r="O74" i="15"/>
  <c r="O71" i="15"/>
  <c r="O83" i="15"/>
  <c r="O82" i="15"/>
  <c r="O81" i="15"/>
  <c r="O80" i="15"/>
  <c r="O76" i="15"/>
  <c r="O68" i="15"/>
  <c r="O67" i="15"/>
  <c r="O60" i="15"/>
  <c r="O59" i="15"/>
  <c r="O52" i="15"/>
  <c r="O50" i="15"/>
  <c r="O48" i="15"/>
  <c r="O46" i="15"/>
  <c r="O44" i="15"/>
  <c r="O73" i="15"/>
  <c r="O70" i="15"/>
  <c r="O69" i="15"/>
  <c r="O62" i="15"/>
  <c r="O61" i="15"/>
  <c r="O54" i="15"/>
  <c r="O53" i="15"/>
  <c r="O41" i="15"/>
  <c r="O37" i="15"/>
  <c r="O33" i="15"/>
  <c r="O29" i="15"/>
  <c r="O28" i="15"/>
  <c r="O22" i="15"/>
  <c r="AH22" i="15"/>
  <c r="O25" i="15"/>
  <c r="AI33" i="15"/>
  <c r="AH34" i="15"/>
  <c r="M34" i="15"/>
  <c r="O36" i="15"/>
  <c r="AC36" i="15"/>
  <c r="O43" i="15"/>
  <c r="AE50" i="15"/>
  <c r="O55" i="15"/>
  <c r="AE55" i="15"/>
  <c r="O56" i="15"/>
  <c r="AE56" i="15"/>
  <c r="AH58" i="15"/>
  <c r="M58" i="15"/>
  <c r="O63" i="15"/>
  <c r="AE63" i="15"/>
  <c r="O64" i="15"/>
  <c r="AE64" i="15"/>
  <c r="AH66" i="15"/>
  <c r="M66" i="15"/>
  <c r="AC73" i="15"/>
  <c r="AE77" i="15"/>
  <c r="O78" i="15"/>
  <c r="AE78" i="15"/>
  <c r="O79" i="15"/>
  <c r="AE86" i="15"/>
  <c r="AE91" i="15"/>
  <c r="AE90" i="15"/>
  <c r="AE83" i="15"/>
  <c r="AE82" i="15"/>
  <c r="AE85" i="15"/>
  <c r="AE84" i="15"/>
  <c r="AE87" i="15"/>
  <c r="AE79" i="15"/>
  <c r="AE73" i="15"/>
  <c r="AE72" i="15"/>
  <c r="AE81" i="15"/>
  <c r="AE75" i="15"/>
  <c r="AE74" i="15"/>
  <c r="AE26" i="15"/>
  <c r="AE31" i="15"/>
  <c r="AE35" i="15"/>
  <c r="AE39" i="15"/>
  <c r="M42" i="15"/>
  <c r="AE43" i="15"/>
  <c r="AC44" i="15"/>
  <c r="M45" i="15"/>
  <c r="AC46" i="15"/>
  <c r="M47" i="15"/>
  <c r="AC48" i="15"/>
  <c r="M49" i="15"/>
  <c r="AC50" i="15"/>
  <c r="M51" i="15"/>
  <c r="AE52" i="15"/>
  <c r="AC53" i="15"/>
  <c r="AC54" i="15"/>
  <c r="M55" i="15"/>
  <c r="AH56" i="15"/>
  <c r="M56" i="15"/>
  <c r="U58" i="15"/>
  <c r="AE59" i="15"/>
  <c r="AE60" i="15"/>
  <c r="AC61" i="15"/>
  <c r="AC62" i="15"/>
  <c r="M63" i="15"/>
  <c r="AH64" i="15"/>
  <c r="M64" i="15"/>
  <c r="U66" i="15"/>
  <c r="AE67" i="15"/>
  <c r="AE68" i="15"/>
  <c r="AC69" i="15"/>
  <c r="AC70" i="15"/>
  <c r="AH75" i="15"/>
  <c r="M75" i="15"/>
  <c r="AE76" i="15"/>
  <c r="AE80" i="15"/>
  <c r="AC88" i="15"/>
  <c r="AE47" i="15"/>
  <c r="AE49" i="15"/>
  <c r="AE51" i="15"/>
  <c r="AH54" i="15"/>
  <c r="M54" i="15"/>
  <c r="AE57" i="15"/>
  <c r="AE58" i="15"/>
  <c r="AC59" i="15"/>
  <c r="AH62" i="15"/>
  <c r="M62" i="15"/>
  <c r="AE65" i="15"/>
  <c r="AE66" i="15"/>
  <c r="AC67" i="15"/>
  <c r="AH70" i="15"/>
  <c r="M70" i="15"/>
  <c r="AH73" i="15"/>
  <c r="M73" i="15"/>
  <c r="AH77" i="15"/>
  <c r="M77" i="15"/>
  <c r="U81" i="15"/>
  <c r="AC71" i="15"/>
  <c r="M72" i="15"/>
  <c r="U73" i="15"/>
  <c r="AC76" i="15"/>
  <c r="U79" i="15"/>
  <c r="AC80" i="15"/>
  <c r="AC82" i="15"/>
  <c r="U87" i="15"/>
  <c r="AC74" i="15"/>
  <c r="AH81" i="15"/>
  <c r="M81" i="15"/>
  <c r="AH83" i="15"/>
  <c r="M83" i="15"/>
  <c r="U89" i="15"/>
  <c r="AC90" i="15"/>
  <c r="AC86" i="15"/>
  <c r="AH89" i="15"/>
  <c r="M89" i="15"/>
  <c r="AH79" i="15"/>
  <c r="M79" i="15"/>
  <c r="AC84" i="15"/>
  <c r="AH87" i="15"/>
  <c r="M87" i="15"/>
  <c r="AE51" i="14"/>
  <c r="AE52" i="14"/>
  <c r="U77" i="14"/>
  <c r="W88" i="14"/>
  <c r="AE23" i="14"/>
  <c r="W24" i="14"/>
  <c r="O27" i="14"/>
  <c r="W28" i="14"/>
  <c r="AH38" i="14"/>
  <c r="M38" i="14"/>
  <c r="W43" i="14"/>
  <c r="AC45" i="14"/>
  <c r="W47" i="14"/>
  <c r="U69" i="14"/>
  <c r="AH88" i="14"/>
  <c r="M88" i="14"/>
  <c r="AU23" i="14"/>
  <c r="AA17" i="14"/>
  <c r="O22" i="14"/>
  <c r="O56" i="14"/>
  <c r="O55" i="14"/>
  <c r="O48" i="14"/>
  <c r="O47" i="14"/>
  <c r="O37" i="14"/>
  <c r="O33" i="14"/>
  <c r="O71" i="14"/>
  <c r="O40" i="14"/>
  <c r="W23" i="14"/>
  <c r="AE24" i="14"/>
  <c r="AR24" i="14"/>
  <c r="BD24" i="14"/>
  <c r="W49" i="14"/>
  <c r="W41" i="14"/>
  <c r="S17" i="14"/>
  <c r="W82" i="14"/>
  <c r="W38" i="14"/>
  <c r="W34" i="14"/>
  <c r="AE26" i="14"/>
  <c r="O28" i="14"/>
  <c r="W29" i="14"/>
  <c r="AE30" i="14"/>
  <c r="O32" i="14"/>
  <c r="W33" i="14"/>
  <c r="AH34" i="14"/>
  <c r="M34" i="14"/>
  <c r="U35" i="14"/>
  <c r="AC36" i="14"/>
  <c r="U41" i="14"/>
  <c r="O42" i="14"/>
  <c r="AH48" i="14"/>
  <c r="M48" i="14"/>
  <c r="AH56" i="14"/>
  <c r="M56" i="14"/>
  <c r="W57" i="14"/>
  <c r="U63" i="14"/>
  <c r="W75" i="14"/>
  <c r="AC29" i="14"/>
  <c r="AE44" i="14"/>
  <c r="W22" i="14"/>
  <c r="O29" i="14"/>
  <c r="W30" i="14"/>
  <c r="U31" i="14"/>
  <c r="AC32" i="14"/>
  <c r="O36" i="14"/>
  <c r="W37" i="14"/>
  <c r="AE38" i="14"/>
  <c r="U39" i="14"/>
  <c r="AH40" i="14"/>
  <c r="AC53" i="14"/>
  <c r="AE89" i="14"/>
  <c r="AE88" i="14"/>
  <c r="AE81" i="14"/>
  <c r="AE80" i="14"/>
  <c r="AE75" i="14"/>
  <c r="AE73" i="14"/>
  <c r="AE71" i="14"/>
  <c r="AE69" i="14"/>
  <c r="AE67" i="14"/>
  <c r="AE65" i="14"/>
  <c r="AE63" i="14"/>
  <c r="AE61" i="14"/>
  <c r="AE59" i="14"/>
  <c r="AE57" i="14"/>
  <c r="AE87" i="14"/>
  <c r="AE79" i="14"/>
  <c r="AE72" i="14"/>
  <c r="AE91" i="14"/>
  <c r="AE90" i="14"/>
  <c r="AE86" i="14"/>
  <c r="AE83" i="14"/>
  <c r="AE82" i="14"/>
  <c r="AE78" i="14"/>
  <c r="AE74" i="14"/>
  <c r="AE66" i="14"/>
  <c r="AE58" i="14"/>
  <c r="AE85" i="14"/>
  <c r="AE62" i="14"/>
  <c r="AE60" i="14"/>
  <c r="AE41" i="14"/>
  <c r="AE84" i="14"/>
  <c r="AE77" i="14"/>
  <c r="AE64" i="14"/>
  <c r="AE76" i="14"/>
  <c r="AE70" i="14"/>
  <c r="AE56" i="14"/>
  <c r="AE55" i="14"/>
  <c r="AE48" i="14"/>
  <c r="AE47" i="14"/>
  <c r="AE40" i="14"/>
  <c r="AE36" i="14"/>
  <c r="AE32" i="14"/>
  <c r="AE27" i="14"/>
  <c r="AE54" i="14"/>
  <c r="AE42" i="14"/>
  <c r="AE35" i="14"/>
  <c r="AE31" i="14"/>
  <c r="AE50" i="14"/>
  <c r="AE49" i="14"/>
  <c r="AE43" i="14"/>
  <c r="AE37" i="14"/>
  <c r="AE33" i="14"/>
  <c r="AE29" i="14"/>
  <c r="AE28" i="14"/>
  <c r="AE22" i="14"/>
  <c r="AE68" i="14"/>
  <c r="AE53" i="14"/>
  <c r="AE46" i="14"/>
  <c r="AE45" i="14"/>
  <c r="AE39" i="14"/>
  <c r="AH26" i="14"/>
  <c r="M26" i="14"/>
  <c r="AC28" i="14"/>
  <c r="AC42" i="14"/>
  <c r="U44" i="14"/>
  <c r="O45" i="14"/>
  <c r="O46" i="14"/>
  <c r="AH49" i="14"/>
  <c r="U52" i="14"/>
  <c r="O53" i="14"/>
  <c r="O54" i="14"/>
  <c r="M62" i="14"/>
  <c r="AH62" i="14"/>
  <c r="AC47" i="14"/>
  <c r="AH50" i="14"/>
  <c r="M50" i="14"/>
  <c r="AH51" i="14"/>
  <c r="AC55" i="14"/>
  <c r="AC59" i="14"/>
  <c r="U62" i="14"/>
  <c r="AC87" i="14"/>
  <c r="O91" i="14"/>
  <c r="O90" i="14"/>
  <c r="O83" i="14"/>
  <c r="O82" i="14"/>
  <c r="O76" i="14"/>
  <c r="O74" i="14"/>
  <c r="O72" i="14"/>
  <c r="O70" i="14"/>
  <c r="O68" i="14"/>
  <c r="O66" i="14"/>
  <c r="O64" i="14"/>
  <c r="O62" i="14"/>
  <c r="O60" i="14"/>
  <c r="O58" i="14"/>
  <c r="O89" i="14"/>
  <c r="O88" i="14"/>
  <c r="O87" i="14"/>
  <c r="O86" i="14"/>
  <c r="O81" i="14"/>
  <c r="O80" i="14"/>
  <c r="O79" i="14"/>
  <c r="O78" i="14"/>
  <c r="O73" i="14"/>
  <c r="O75" i="14"/>
  <c r="O67" i="14"/>
  <c r="O59" i="14"/>
  <c r="O85" i="14"/>
  <c r="O43" i="14"/>
  <c r="O84" i="14"/>
  <c r="O77" i="14"/>
  <c r="O69" i="14"/>
  <c r="O65" i="14"/>
  <c r="O63" i="14"/>
  <c r="AC24" i="14"/>
  <c r="O26" i="14"/>
  <c r="W27" i="14"/>
  <c r="AC30" i="14"/>
  <c r="O31" i="14"/>
  <c r="M32" i="14"/>
  <c r="W32" i="14"/>
  <c r="AC34" i="14"/>
  <c r="O35" i="14"/>
  <c r="M36" i="14"/>
  <c r="W36" i="14"/>
  <c r="AC38" i="14"/>
  <c r="O39" i="14"/>
  <c r="O41" i="14"/>
  <c r="AC41" i="14"/>
  <c r="M42" i="14"/>
  <c r="W42" i="14"/>
  <c r="O44" i="14"/>
  <c r="AC44" i="14"/>
  <c r="M45" i="14"/>
  <c r="W45" i="14"/>
  <c r="AH46" i="14"/>
  <c r="M46" i="14"/>
  <c r="U48" i="14"/>
  <c r="O51" i="14"/>
  <c r="AC51" i="14"/>
  <c r="O52" i="14"/>
  <c r="AC52" i="14"/>
  <c r="M53" i="14"/>
  <c r="W53" i="14"/>
  <c r="AH54" i="14"/>
  <c r="M54" i="14"/>
  <c r="U56" i="14"/>
  <c r="U61" i="14"/>
  <c r="W65" i="14"/>
  <c r="W66" i="14"/>
  <c r="W67" i="14"/>
  <c r="W76" i="14"/>
  <c r="W78" i="14"/>
  <c r="AH79" i="14"/>
  <c r="M79" i="14"/>
  <c r="AH80" i="14"/>
  <c r="M80" i="14"/>
  <c r="K17" i="14"/>
  <c r="AJ69" i="14" s="1"/>
  <c r="W91" i="14"/>
  <c r="W89" i="14"/>
  <c r="W87" i="14"/>
  <c r="W85" i="14"/>
  <c r="W83" i="14"/>
  <c r="W81" i="14"/>
  <c r="W79" i="14"/>
  <c r="W77" i="14"/>
  <c r="W84" i="14"/>
  <c r="W70" i="14"/>
  <c r="W69" i="14"/>
  <c r="W72" i="14"/>
  <c r="W71" i="14"/>
  <c r="W64" i="14"/>
  <c r="W63" i="14"/>
  <c r="W74" i="14"/>
  <c r="W73" i="14"/>
  <c r="W61" i="14"/>
  <c r="W56" i="14"/>
  <c r="W54" i="14"/>
  <c r="W52" i="14"/>
  <c r="W50" i="14"/>
  <c r="W48" i="14"/>
  <c r="W46" i="14"/>
  <c r="W44" i="14"/>
  <c r="W40" i="14"/>
  <c r="W90" i="14"/>
  <c r="W62" i="14"/>
  <c r="W60" i="14"/>
  <c r="W59" i="14"/>
  <c r="O23" i="14"/>
  <c r="O24" i="14"/>
  <c r="O25" i="14"/>
  <c r="W26" i="14"/>
  <c r="O30" i="14"/>
  <c r="M31" i="14"/>
  <c r="W31" i="14"/>
  <c r="AC33" i="14"/>
  <c r="O34" i="14"/>
  <c r="M35" i="14"/>
  <c r="W35" i="14"/>
  <c r="AC37" i="14"/>
  <c r="O38" i="14"/>
  <c r="M39" i="14"/>
  <c r="W39" i="14"/>
  <c r="AH44" i="14"/>
  <c r="M44" i="14"/>
  <c r="U46" i="14"/>
  <c r="O49" i="14"/>
  <c r="AC49" i="14"/>
  <c r="O50" i="14"/>
  <c r="W51" i="14"/>
  <c r="AH52" i="14"/>
  <c r="M52" i="14"/>
  <c r="O57" i="14"/>
  <c r="W58" i="14"/>
  <c r="O61" i="14"/>
  <c r="U66" i="14"/>
  <c r="W68" i="14"/>
  <c r="W80" i="14"/>
  <c r="AH81" i="14"/>
  <c r="M81" i="14"/>
  <c r="M82" i="14"/>
  <c r="AH82" i="14"/>
  <c r="AH90" i="14"/>
  <c r="U85" i="14"/>
  <c r="AH87" i="14"/>
  <c r="M87" i="14"/>
  <c r="AH89" i="14"/>
  <c r="M89" i="14"/>
  <c r="U58" i="14"/>
  <c r="U72" i="14"/>
  <c r="AI68" i="14"/>
  <c r="M70" i="14"/>
  <c r="AC75" i="14"/>
  <c r="U79" i="14"/>
  <c r="AH83" i="14"/>
  <c r="M83" i="14"/>
  <c r="AC84" i="14"/>
  <c r="U87" i="14"/>
  <c r="AH91" i="14"/>
  <c r="M91" i="14"/>
  <c r="AC78" i="14"/>
  <c r="AJ80" i="14"/>
  <c r="AC80" i="14"/>
  <c r="AC86" i="14"/>
  <c r="AC88" i="14"/>
  <c r="AH77" i="14"/>
  <c r="M77" i="14"/>
  <c r="AC82" i="14"/>
  <c r="AH85" i="14"/>
  <c r="M85" i="14"/>
  <c r="AC90" i="14"/>
  <c r="AH29" i="13"/>
  <c r="M29" i="13"/>
  <c r="O35" i="13"/>
  <c r="W36" i="13"/>
  <c r="W39" i="13"/>
  <c r="O26" i="13"/>
  <c r="W27" i="13"/>
  <c r="AH28" i="13"/>
  <c r="M28" i="13"/>
  <c r="AE28" i="13"/>
  <c r="AH42" i="13"/>
  <c r="AC56" i="13"/>
  <c r="U61" i="13"/>
  <c r="AH65" i="13"/>
  <c r="M65" i="13"/>
  <c r="AH79" i="13"/>
  <c r="M79" i="13"/>
  <c r="W25" i="13"/>
  <c r="W24" i="13"/>
  <c r="W23" i="13"/>
  <c r="W50" i="13"/>
  <c r="W47" i="13"/>
  <c r="W33" i="13"/>
  <c r="W29" i="13"/>
  <c r="W22" i="13"/>
  <c r="W88" i="13"/>
  <c r="W71" i="13"/>
  <c r="W68" i="13"/>
  <c r="W42" i="13"/>
  <c r="W37" i="13"/>
  <c r="W28" i="13"/>
  <c r="U25" i="13"/>
  <c r="AE49" i="13"/>
  <c r="AE48" i="13"/>
  <c r="AE34" i="13"/>
  <c r="AE30" i="13"/>
  <c r="AC26" i="13"/>
  <c r="AE25" i="13"/>
  <c r="AE24" i="13"/>
  <c r="AE23" i="13"/>
  <c r="AA17" i="13"/>
  <c r="AE85" i="13"/>
  <c r="AE69" i="13"/>
  <c r="AE45" i="13"/>
  <c r="AE43" i="13"/>
  <c r="AE38" i="13"/>
  <c r="AH39" i="13"/>
  <c r="AE40" i="13"/>
  <c r="U43" i="13"/>
  <c r="AC51" i="13"/>
  <c r="U24" i="13"/>
  <c r="W64" i="13"/>
  <c r="AH70" i="13"/>
  <c r="M70" i="13"/>
  <c r="S17" i="13"/>
  <c r="O89" i="13"/>
  <c r="O88" i="13"/>
  <c r="O81" i="13"/>
  <c r="O80" i="13"/>
  <c r="O91" i="13"/>
  <c r="O90" i="13"/>
  <c r="O83" i="13"/>
  <c r="O82" i="13"/>
  <c r="O76" i="13"/>
  <c r="O74" i="13"/>
  <c r="O72" i="13"/>
  <c r="O70" i="13"/>
  <c r="O87" i="13"/>
  <c r="O86" i="13"/>
  <c r="O79" i="13"/>
  <c r="O78" i="13"/>
  <c r="O75" i="13"/>
  <c r="O71" i="13"/>
  <c r="O69" i="13"/>
  <c r="O67" i="13"/>
  <c r="O65" i="13"/>
  <c r="O63" i="13"/>
  <c r="O61" i="13"/>
  <c r="O59" i="13"/>
  <c r="O57" i="13"/>
  <c r="O73" i="13"/>
  <c r="O60" i="13"/>
  <c r="O53" i="13"/>
  <c r="O52" i="13"/>
  <c r="O47" i="13"/>
  <c r="O45" i="13"/>
  <c r="O77" i="13"/>
  <c r="O68" i="13"/>
  <c r="O64" i="13"/>
  <c r="O58" i="13"/>
  <c r="O55" i="13"/>
  <c r="O54" i="13"/>
  <c r="O43" i="13"/>
  <c r="O39" i="13"/>
  <c r="O84" i="13"/>
  <c r="O51" i="13"/>
  <c r="O50" i="13"/>
  <c r="O42" i="13"/>
  <c r="O37" i="13"/>
  <c r="O33" i="13"/>
  <c r="O29" i="13"/>
  <c r="O28" i="13"/>
  <c r="O22" i="13"/>
  <c r="O49" i="13"/>
  <c r="O48" i="13"/>
  <c r="O41" i="13"/>
  <c r="O36" i="13"/>
  <c r="O32" i="13"/>
  <c r="O27" i="13"/>
  <c r="AH22" i="13"/>
  <c r="M22" i="13"/>
  <c r="O62" i="13"/>
  <c r="O40" i="13"/>
  <c r="O34" i="13"/>
  <c r="O30" i="13"/>
  <c r="O25" i="13"/>
  <c r="O24" i="13"/>
  <c r="O23" i="13"/>
  <c r="K17" i="13"/>
  <c r="AJ38" i="13" s="1"/>
  <c r="O85" i="13"/>
  <c r="O56" i="13"/>
  <c r="O44" i="13"/>
  <c r="AE22" i="13"/>
  <c r="AU24" i="13"/>
  <c r="O31" i="13"/>
  <c r="W32" i="13"/>
  <c r="AH33" i="13"/>
  <c r="M33" i="13"/>
  <c r="AE33" i="13"/>
  <c r="U34" i="13"/>
  <c r="AC35" i="13"/>
  <c r="O38" i="13"/>
  <c r="AH44" i="13"/>
  <c r="M44" i="13"/>
  <c r="O46" i="13"/>
  <c r="AC48" i="13"/>
  <c r="AH52" i="13"/>
  <c r="M52" i="13"/>
  <c r="O66" i="13"/>
  <c r="AH51" i="13"/>
  <c r="M51" i="13"/>
  <c r="AC62" i="13"/>
  <c r="U65" i="13"/>
  <c r="AH69" i="13"/>
  <c r="M69" i="13"/>
  <c r="AC73" i="13"/>
  <c r="U76" i="13"/>
  <c r="AC84" i="13"/>
  <c r="M88" i="13"/>
  <c r="W91" i="13"/>
  <c r="W89" i="13"/>
  <c r="W87" i="13"/>
  <c r="W85" i="13"/>
  <c r="W83" i="13"/>
  <c r="W81" i="13"/>
  <c r="W79" i="13"/>
  <c r="W77" i="13"/>
  <c r="W90" i="13"/>
  <c r="W82" i="13"/>
  <c r="W76" i="13"/>
  <c r="W74" i="13"/>
  <c r="W84" i="13"/>
  <c r="W69" i="13"/>
  <c r="W67" i="13"/>
  <c r="W65" i="13"/>
  <c r="W63" i="13"/>
  <c r="W61" i="13"/>
  <c r="W59" i="13"/>
  <c r="W57" i="13"/>
  <c r="W55" i="13"/>
  <c r="W53" i="13"/>
  <c r="W51" i="13"/>
  <c r="W49" i="13"/>
  <c r="W73" i="13"/>
  <c r="W80" i="13"/>
  <c r="W78" i="13"/>
  <c r="W72" i="13"/>
  <c r="W58" i="13"/>
  <c r="W54" i="13"/>
  <c r="W75" i="13"/>
  <c r="W70" i="13"/>
  <c r="W66" i="13"/>
  <c r="W62" i="13"/>
  <c r="W56" i="13"/>
  <c r="W48" i="13"/>
  <c r="W46" i="13"/>
  <c r="W44" i="13"/>
  <c r="W40" i="13"/>
  <c r="M26" i="13"/>
  <c r="W26" i="13"/>
  <c r="AE27" i="13"/>
  <c r="AC28" i="13"/>
  <c r="AC29" i="13"/>
  <c r="M31" i="13"/>
  <c r="W31" i="13"/>
  <c r="AE32" i="13"/>
  <c r="M35" i="13"/>
  <c r="W35" i="13"/>
  <c r="AE36" i="13"/>
  <c r="M38" i="13"/>
  <c r="W38" i="13"/>
  <c r="AE39" i="13"/>
  <c r="W41" i="13"/>
  <c r="AE42" i="13"/>
  <c r="M43" i="13"/>
  <c r="U44" i="13"/>
  <c r="W45" i="13"/>
  <c r="AE47" i="13"/>
  <c r="AH54" i="13"/>
  <c r="AE55" i="13"/>
  <c r="W60" i="13"/>
  <c r="AH61" i="13"/>
  <c r="M61" i="13"/>
  <c r="W86" i="13"/>
  <c r="AC81" i="13"/>
  <c r="AE91" i="13"/>
  <c r="AE87" i="13"/>
  <c r="AE86" i="13"/>
  <c r="AE79" i="13"/>
  <c r="AE78" i="13"/>
  <c r="AE89" i="13"/>
  <c r="AE88" i="13"/>
  <c r="AE81" i="13"/>
  <c r="AE80" i="13"/>
  <c r="AE75" i="13"/>
  <c r="AE73" i="13"/>
  <c r="AE71" i="13"/>
  <c r="AE90" i="13"/>
  <c r="AE82" i="13"/>
  <c r="AE83" i="13"/>
  <c r="AE74" i="13"/>
  <c r="AE70" i="13"/>
  <c r="AE68" i="13"/>
  <c r="AE66" i="13"/>
  <c r="AE64" i="13"/>
  <c r="AE62" i="13"/>
  <c r="AE60" i="13"/>
  <c r="AE58" i="13"/>
  <c r="AE56" i="13"/>
  <c r="AE59" i="13"/>
  <c r="AE51" i="13"/>
  <c r="AE50" i="13"/>
  <c r="AE46" i="13"/>
  <c r="AE44" i="13"/>
  <c r="AE77" i="13"/>
  <c r="AE76" i="13"/>
  <c r="AE67" i="13"/>
  <c r="AE63" i="13"/>
  <c r="AE57" i="13"/>
  <c r="AE53" i="13"/>
  <c r="AE52" i="13"/>
  <c r="AE41" i="13"/>
  <c r="AE37" i="13"/>
  <c r="M23" i="13"/>
  <c r="M25" i="13"/>
  <c r="AE26" i="13"/>
  <c r="M30" i="13"/>
  <c r="W30" i="13"/>
  <c r="AE31" i="13"/>
  <c r="M34" i="13"/>
  <c r="W34" i="13"/>
  <c r="AE35" i="13"/>
  <c r="AC36" i="13"/>
  <c r="AH40" i="13"/>
  <c r="AC42" i="13"/>
  <c r="W43" i="13"/>
  <c r="M47" i="13"/>
  <c r="U49" i="13"/>
  <c r="AH53" i="13"/>
  <c r="M53" i="13"/>
  <c r="AE54" i="13"/>
  <c r="AH59" i="13"/>
  <c r="M59" i="13"/>
  <c r="AC66" i="13"/>
  <c r="U69" i="13"/>
  <c r="AE72" i="13"/>
  <c r="AE84" i="13"/>
  <c r="AC87" i="13"/>
  <c r="AC45" i="13"/>
  <c r="M46" i="13"/>
  <c r="AC47" i="13"/>
  <c r="M48" i="13"/>
  <c r="AH49" i="13"/>
  <c r="M49" i="13"/>
  <c r="U51" i="13"/>
  <c r="AC54" i="13"/>
  <c r="AC58" i="13"/>
  <c r="AH76" i="13"/>
  <c r="M76" i="13"/>
  <c r="M80" i="13"/>
  <c r="AH55" i="13"/>
  <c r="M55" i="13"/>
  <c r="AH57" i="13"/>
  <c r="M57" i="13"/>
  <c r="AC60" i="13"/>
  <c r="AH63" i="13"/>
  <c r="M63" i="13"/>
  <c r="AC64" i="13"/>
  <c r="AH67" i="13"/>
  <c r="M67" i="13"/>
  <c r="AC68" i="13"/>
  <c r="AH87" i="13"/>
  <c r="M87" i="13"/>
  <c r="AC89" i="13"/>
  <c r="AC71" i="13"/>
  <c r="AH82" i="13"/>
  <c r="AH90" i="13"/>
  <c r="AH74" i="13"/>
  <c r="M74" i="13"/>
  <c r="AC75" i="13"/>
  <c r="U77" i="13"/>
  <c r="AC78" i="13"/>
  <c r="AH81" i="13"/>
  <c r="M81" i="13"/>
  <c r="U85" i="13"/>
  <c r="AC86" i="13"/>
  <c r="AH89" i="13"/>
  <c r="M89" i="13"/>
  <c r="AH77" i="13"/>
  <c r="M77" i="13"/>
  <c r="U79" i="13"/>
  <c r="AC82" i="13"/>
  <c r="AC83" i="13"/>
  <c r="M84" i="13"/>
  <c r="AH85" i="13"/>
  <c r="M85" i="13"/>
  <c r="U87" i="13"/>
  <c r="AC90" i="13"/>
  <c r="AC80" i="13"/>
  <c r="AH83" i="13"/>
  <c r="M83" i="13"/>
  <c r="AC88" i="13"/>
  <c r="AH91" i="13"/>
  <c r="M91" i="13"/>
  <c r="AE87" i="12"/>
  <c r="AE37" i="12"/>
  <c r="AE26" i="12"/>
  <c r="AE22" i="12"/>
  <c r="AE67" i="12"/>
  <c r="AE63" i="12"/>
  <c r="AE31" i="12"/>
  <c r="AE59" i="12"/>
  <c r="AE45" i="12"/>
  <c r="AE41" i="12"/>
  <c r="AE34" i="12"/>
  <c r="AE29" i="12"/>
  <c r="AE52" i="12"/>
  <c r="AX20" i="12"/>
  <c r="BF18" i="12" s="1"/>
  <c r="BG18" i="12" s="1"/>
  <c r="AA24" i="3" s="1"/>
  <c r="W91" i="12"/>
  <c r="W89" i="12"/>
  <c r="W87" i="12"/>
  <c r="W85" i="12"/>
  <c r="W83" i="12"/>
  <c r="W81" i="12"/>
  <c r="W79" i="12"/>
  <c r="W77" i="12"/>
  <c r="W86" i="12"/>
  <c r="W78" i="12"/>
  <c r="W75" i="12"/>
  <c r="W73" i="12"/>
  <c r="W88" i="12"/>
  <c r="W80" i="12"/>
  <c r="W90" i="12"/>
  <c r="W82" i="12"/>
  <c r="W69" i="12"/>
  <c r="W68" i="12"/>
  <c r="W74" i="12"/>
  <c r="W71" i="12"/>
  <c r="W70" i="12"/>
  <c r="W66" i="12"/>
  <c r="W64" i="12"/>
  <c r="W62" i="12"/>
  <c r="W60" i="12"/>
  <c r="W58" i="12"/>
  <c r="W56" i="12"/>
  <c r="W54" i="12"/>
  <c r="W52" i="12"/>
  <c r="W50" i="12"/>
  <c r="W48" i="12"/>
  <c r="W67" i="12"/>
  <c r="W63" i="12"/>
  <c r="W59" i="12"/>
  <c r="W51" i="12"/>
  <c r="W45" i="12"/>
  <c r="W42" i="12"/>
  <c r="W38" i="12"/>
  <c r="W53" i="12"/>
  <c r="W43" i="12"/>
  <c r="W39" i="12"/>
  <c r="W35" i="12"/>
  <c r="W31" i="12"/>
  <c r="W26" i="12"/>
  <c r="W84" i="12"/>
  <c r="W72" i="12"/>
  <c r="W65" i="12"/>
  <c r="W55" i="12"/>
  <c r="W47" i="12"/>
  <c r="W34" i="12"/>
  <c r="W28" i="12"/>
  <c r="W22" i="12"/>
  <c r="W49" i="12"/>
  <c r="W44" i="12"/>
  <c r="W36" i="12"/>
  <c r="W25" i="12"/>
  <c r="W76" i="12"/>
  <c r="W61" i="12"/>
  <c r="W46" i="12"/>
  <c r="W41" i="12"/>
  <c r="W37" i="12"/>
  <c r="W32" i="12"/>
  <c r="W29" i="12"/>
  <c r="W24" i="12"/>
  <c r="W23" i="12"/>
  <c r="W57" i="12"/>
  <c r="W40" i="12"/>
  <c r="W33" i="12"/>
  <c r="S17" i="12"/>
  <c r="W30" i="12"/>
  <c r="AE25" i="12"/>
  <c r="W27" i="12"/>
  <c r="AE28" i="12"/>
  <c r="AC24" i="12"/>
  <c r="AC29" i="12"/>
  <c r="AH33" i="12"/>
  <c r="AH35" i="12"/>
  <c r="M35" i="12"/>
  <c r="AC46" i="12"/>
  <c r="U71" i="12"/>
  <c r="AH28" i="12"/>
  <c r="U34" i="12"/>
  <c r="O35" i="12"/>
  <c r="O43" i="12"/>
  <c r="O22" i="12"/>
  <c r="AE91" i="12"/>
  <c r="AE90" i="12"/>
  <c r="AE83" i="12"/>
  <c r="AE82" i="12"/>
  <c r="AE85" i="12"/>
  <c r="AE84" i="12"/>
  <c r="AE77" i="12"/>
  <c r="AE76" i="12"/>
  <c r="AE74" i="12"/>
  <c r="AE72" i="12"/>
  <c r="AE70" i="12"/>
  <c r="AE68" i="12"/>
  <c r="AE89" i="12"/>
  <c r="AE88" i="12"/>
  <c r="AE81" i="12"/>
  <c r="AE80" i="12"/>
  <c r="AE71" i="12"/>
  <c r="AE66" i="12"/>
  <c r="AE64" i="12"/>
  <c r="AE62" i="12"/>
  <c r="AE60" i="12"/>
  <c r="AE86" i="12"/>
  <c r="AE78" i="12"/>
  <c r="AE75" i="12"/>
  <c r="AE79" i="12"/>
  <c r="AE69" i="12"/>
  <c r="AE65" i="12"/>
  <c r="AE61" i="12"/>
  <c r="AE56" i="12"/>
  <c r="AE55" i="12"/>
  <c r="AE48" i="12"/>
  <c r="AE47" i="12"/>
  <c r="AE43" i="12"/>
  <c r="AE39" i="12"/>
  <c r="AE58" i="12"/>
  <c r="AE57" i="12"/>
  <c r="AE50" i="12"/>
  <c r="AE49" i="12"/>
  <c r="AE46" i="12"/>
  <c r="AE44" i="12"/>
  <c r="AE40" i="12"/>
  <c r="AE36" i="12"/>
  <c r="AE32" i="12"/>
  <c r="AE27" i="12"/>
  <c r="AI25" i="12"/>
  <c r="AH26" i="12"/>
  <c r="M26" i="12"/>
  <c r="O28" i="12"/>
  <c r="AC28" i="12"/>
  <c r="AE30" i="12"/>
  <c r="O31" i="12"/>
  <c r="AE33" i="12"/>
  <c r="O36" i="12"/>
  <c r="AE38" i="12"/>
  <c r="O40" i="12"/>
  <c r="AI42" i="12"/>
  <c r="AE42" i="12"/>
  <c r="O44" i="12"/>
  <c r="O47" i="12"/>
  <c r="AC47" i="12"/>
  <c r="O48" i="12"/>
  <c r="AH49" i="12"/>
  <c r="AH50" i="12"/>
  <c r="M50" i="12"/>
  <c r="AE51" i="12"/>
  <c r="U54" i="12"/>
  <c r="O55" i="12"/>
  <c r="AC55" i="12"/>
  <c r="O56" i="12"/>
  <c r="AH57" i="12"/>
  <c r="AH58" i="12"/>
  <c r="M58" i="12"/>
  <c r="O62" i="12"/>
  <c r="U64" i="12"/>
  <c r="AI64" i="12"/>
  <c r="AC72" i="12"/>
  <c r="AH73" i="12"/>
  <c r="M73" i="12"/>
  <c r="AE73" i="12"/>
  <c r="U79" i="12"/>
  <c r="AH30" i="12"/>
  <c r="AH45" i="12"/>
  <c r="M45" i="12"/>
  <c r="U60" i="12"/>
  <c r="U68" i="12"/>
  <c r="AI73" i="12"/>
  <c r="U73" i="12"/>
  <c r="AC83" i="12"/>
  <c r="AC88" i="12"/>
  <c r="AC91" i="12"/>
  <c r="O85" i="12"/>
  <c r="O84" i="12"/>
  <c r="O77" i="12"/>
  <c r="O87" i="12"/>
  <c r="O86" i="12"/>
  <c r="O79" i="12"/>
  <c r="O78" i="12"/>
  <c r="O75" i="12"/>
  <c r="O73" i="12"/>
  <c r="O71" i="12"/>
  <c r="O69" i="12"/>
  <c r="O89" i="12"/>
  <c r="O88" i="12"/>
  <c r="O81" i="12"/>
  <c r="O80" i="12"/>
  <c r="O72" i="12"/>
  <c r="O67" i="12"/>
  <c r="O65" i="12"/>
  <c r="O63" i="12"/>
  <c r="O61" i="12"/>
  <c r="O59" i="12"/>
  <c r="O91" i="12"/>
  <c r="O90" i="12"/>
  <c r="O83" i="12"/>
  <c r="O82" i="12"/>
  <c r="O76" i="12"/>
  <c r="O58" i="12"/>
  <c r="O57" i="12"/>
  <c r="O50" i="12"/>
  <c r="O49" i="12"/>
  <c r="O41" i="12"/>
  <c r="O37" i="12"/>
  <c r="O70" i="12"/>
  <c r="O64" i="12"/>
  <c r="O60" i="12"/>
  <c r="O52" i="12"/>
  <c r="O51" i="12"/>
  <c r="O45" i="12"/>
  <c r="O42" i="12"/>
  <c r="O38" i="12"/>
  <c r="O34" i="12"/>
  <c r="O30" i="12"/>
  <c r="O25" i="12"/>
  <c r="AU24" i="12"/>
  <c r="AH25" i="12"/>
  <c r="U31" i="12"/>
  <c r="O32" i="12"/>
  <c r="AI36" i="12"/>
  <c r="O39" i="12"/>
  <c r="O46" i="12"/>
  <c r="AC53" i="12"/>
  <c r="AA17" i="12"/>
  <c r="AJ68" i="12" s="1"/>
  <c r="M22" i="12"/>
  <c r="AH22" i="12"/>
  <c r="AE23" i="12"/>
  <c r="AR23" i="12"/>
  <c r="BD23" i="12"/>
  <c r="AE24" i="12"/>
  <c r="U26" i="12"/>
  <c r="O27" i="12"/>
  <c r="AH31" i="12"/>
  <c r="M31" i="12"/>
  <c r="O33" i="12"/>
  <c r="AC33" i="12"/>
  <c r="AE35" i="12"/>
  <c r="AH38" i="12"/>
  <c r="M38" i="12"/>
  <c r="AH42" i="12"/>
  <c r="M42" i="12"/>
  <c r="AC44" i="12"/>
  <c r="U45" i="12"/>
  <c r="AH48" i="12"/>
  <c r="M48" i="12"/>
  <c r="O53" i="12"/>
  <c r="AE53" i="12"/>
  <c r="O54" i="12"/>
  <c r="AE54" i="12"/>
  <c r="AH56" i="12"/>
  <c r="M56" i="12"/>
  <c r="O66" i="12"/>
  <c r="O74" i="12"/>
  <c r="AC37" i="12"/>
  <c r="M39" i="12"/>
  <c r="AC41" i="12"/>
  <c r="M43" i="12"/>
  <c r="U48" i="12"/>
  <c r="AC51" i="12"/>
  <c r="AC52" i="12"/>
  <c r="M53" i="12"/>
  <c r="AH54" i="12"/>
  <c r="M54" i="12"/>
  <c r="U56" i="12"/>
  <c r="M67" i="12"/>
  <c r="AC49" i="12"/>
  <c r="AH52" i="12"/>
  <c r="M52" i="12"/>
  <c r="AC57" i="12"/>
  <c r="AC74" i="12"/>
  <c r="AC80" i="12"/>
  <c r="M84" i="12"/>
  <c r="AH84" i="12"/>
  <c r="AC59" i="12"/>
  <c r="M60" i="12"/>
  <c r="AC61" i="12"/>
  <c r="M62" i="12"/>
  <c r="AC63" i="12"/>
  <c r="M64" i="12"/>
  <c r="AC65" i="12"/>
  <c r="M66" i="12"/>
  <c r="AI75" i="12"/>
  <c r="AH77" i="12"/>
  <c r="M77" i="12"/>
  <c r="AI81" i="12"/>
  <c r="U81" i="12"/>
  <c r="AC82" i="12"/>
  <c r="AH85" i="12"/>
  <c r="M85" i="12"/>
  <c r="U89" i="12"/>
  <c r="AC90" i="12"/>
  <c r="AH75" i="12"/>
  <c r="M75" i="12"/>
  <c r="AC76" i="12"/>
  <c r="AH83" i="12"/>
  <c r="M83" i="12"/>
  <c r="AH91" i="12"/>
  <c r="M91" i="12"/>
  <c r="AC78" i="12"/>
  <c r="AC79" i="12"/>
  <c r="M80" i="12"/>
  <c r="AH81" i="12"/>
  <c r="M81" i="12"/>
  <c r="U83" i="12"/>
  <c r="AC86" i="12"/>
  <c r="AC87" i="12"/>
  <c r="M88" i="12"/>
  <c r="AH89" i="12"/>
  <c r="M89" i="12"/>
  <c r="U91" i="12"/>
  <c r="AH79" i="12"/>
  <c r="M79" i="12"/>
  <c r="AC84" i="12"/>
  <c r="AH87" i="12"/>
  <c r="M87" i="12"/>
  <c r="AH28" i="11"/>
  <c r="M28" i="11"/>
  <c r="O33" i="11"/>
  <c r="U36" i="11"/>
  <c r="AH37" i="11"/>
  <c r="M37" i="11"/>
  <c r="O38" i="11"/>
  <c r="W46" i="11"/>
  <c r="U55" i="11"/>
  <c r="W62" i="11"/>
  <c r="W65" i="11"/>
  <c r="O66" i="11"/>
  <c r="U67" i="11"/>
  <c r="AH78" i="11"/>
  <c r="M78" i="11"/>
  <c r="BD23" i="11"/>
  <c r="AR23" i="11"/>
  <c r="K17" i="11"/>
  <c r="O22" i="11"/>
  <c r="O24" i="11"/>
  <c r="O25" i="11"/>
  <c r="O28" i="11"/>
  <c r="O31" i="11"/>
  <c r="AC31" i="11"/>
  <c r="AE32" i="11"/>
  <c r="AH35" i="11"/>
  <c r="U38" i="11"/>
  <c r="AE40" i="11"/>
  <c r="O49" i="11"/>
  <c r="W53" i="11"/>
  <c r="AH54" i="11"/>
  <c r="U57" i="11"/>
  <c r="W63" i="11"/>
  <c r="O68" i="11"/>
  <c r="U72" i="11"/>
  <c r="U73" i="11"/>
  <c r="U79" i="11"/>
  <c r="W91" i="11"/>
  <c r="W89" i="11"/>
  <c r="W87" i="11"/>
  <c r="W85" i="11"/>
  <c r="W83" i="11"/>
  <c r="W81" i="11"/>
  <c r="W79" i="11"/>
  <c r="W77" i="11"/>
  <c r="W88" i="11"/>
  <c r="W80" i="11"/>
  <c r="W75" i="11"/>
  <c r="W74" i="11"/>
  <c r="W67" i="11"/>
  <c r="W66" i="11"/>
  <c r="W59" i="11"/>
  <c r="W58" i="11"/>
  <c r="W41" i="11"/>
  <c r="W37" i="11"/>
  <c r="W33" i="11"/>
  <c r="W29" i="11"/>
  <c r="W28" i="11"/>
  <c r="W64" i="11"/>
  <c r="W52" i="11"/>
  <c r="W51" i="11"/>
  <c r="W44" i="11"/>
  <c r="W36" i="11"/>
  <c r="W25" i="11"/>
  <c r="W22" i="11"/>
  <c r="W86" i="11"/>
  <c r="W73" i="11"/>
  <c r="W71" i="11"/>
  <c r="W70" i="11"/>
  <c r="W69" i="11"/>
  <c r="W68" i="11"/>
  <c r="W57" i="11"/>
  <c r="W50" i="11"/>
  <c r="W49" i="11"/>
  <c r="W43" i="11"/>
  <c r="W38" i="11"/>
  <c r="W35" i="11"/>
  <c r="W30" i="11"/>
  <c r="W27" i="11"/>
  <c r="W24" i="11"/>
  <c r="S17" i="11"/>
  <c r="AI66" i="11" s="1"/>
  <c r="W82" i="11"/>
  <c r="W72" i="11"/>
  <c r="W56" i="11"/>
  <c r="W55" i="11"/>
  <c r="W48" i="11"/>
  <c r="W47" i="11"/>
  <c r="W40" i="11"/>
  <c r="O23" i="11"/>
  <c r="AU23" i="11"/>
  <c r="O90" i="11"/>
  <c r="O84" i="11"/>
  <c r="O80" i="11"/>
  <c r="O64" i="11"/>
  <c r="O51" i="11"/>
  <c r="W26" i="11"/>
  <c r="AH29" i="11"/>
  <c r="M29" i="11"/>
  <c r="O30" i="11"/>
  <c r="W32" i="11"/>
  <c r="W39" i="11"/>
  <c r="W42" i="11"/>
  <c r="AE43" i="11"/>
  <c r="U47" i="11"/>
  <c r="AE48" i="11"/>
  <c r="W54" i="11"/>
  <c r="O77" i="11"/>
  <c r="AE81" i="11"/>
  <c r="W84" i="11"/>
  <c r="U87" i="11"/>
  <c r="O88" i="11"/>
  <c r="AE88" i="11"/>
  <c r="W90" i="11"/>
  <c r="AE91" i="11"/>
  <c r="AE90" i="11"/>
  <c r="AE85" i="11"/>
  <c r="AE84" i="11"/>
  <c r="AE77" i="11"/>
  <c r="AE76" i="11"/>
  <c r="AE74" i="11"/>
  <c r="AE72" i="11"/>
  <c r="AE70" i="11"/>
  <c r="AE68" i="11"/>
  <c r="AE66" i="11"/>
  <c r="AE64" i="11"/>
  <c r="AE62" i="11"/>
  <c r="AE60" i="11"/>
  <c r="AE58" i="11"/>
  <c r="AE56" i="11"/>
  <c r="AE86" i="11"/>
  <c r="AE82" i="11"/>
  <c r="AE79" i="11"/>
  <c r="AE78" i="11"/>
  <c r="AE69" i="11"/>
  <c r="AE61" i="11"/>
  <c r="AE55" i="11"/>
  <c r="AE53" i="11"/>
  <c r="AE51" i="11"/>
  <c r="AE49" i="11"/>
  <c r="AE47" i="11"/>
  <c r="AE45" i="11"/>
  <c r="AE42" i="11"/>
  <c r="AE38" i="11"/>
  <c r="AE34" i="11"/>
  <c r="AE30" i="11"/>
  <c r="AE25" i="11"/>
  <c r="AE24" i="11"/>
  <c r="AE87" i="11"/>
  <c r="AE83" i="11"/>
  <c r="AE65" i="11"/>
  <c r="AE63" i="11"/>
  <c r="AE54" i="11"/>
  <c r="AE46" i="11"/>
  <c r="AE37" i="11"/>
  <c r="AE29" i="11"/>
  <c r="AE26" i="11"/>
  <c r="AE23" i="11"/>
  <c r="AA17" i="11"/>
  <c r="AJ41" i="11" s="1"/>
  <c r="AE89" i="11"/>
  <c r="AE75" i="11"/>
  <c r="AE59" i="11"/>
  <c r="AE52" i="11"/>
  <c r="AE44" i="11"/>
  <c r="AE39" i="11"/>
  <c r="AE36" i="11"/>
  <c r="AE31" i="11"/>
  <c r="AE28" i="11"/>
  <c r="AE22" i="11"/>
  <c r="AE80" i="11"/>
  <c r="AE73" i="11"/>
  <c r="AE71" i="11"/>
  <c r="AE57" i="11"/>
  <c r="AE50" i="11"/>
  <c r="AE41" i="11"/>
  <c r="M26" i="11"/>
  <c r="AE27" i="11"/>
  <c r="U30" i="11"/>
  <c r="O39" i="11"/>
  <c r="O41" i="11"/>
  <c r="W45" i="11"/>
  <c r="AH46" i="11"/>
  <c r="U50" i="11"/>
  <c r="AC58" i="11"/>
  <c r="W60" i="11"/>
  <c r="W61" i="11"/>
  <c r="AE67" i="11"/>
  <c r="AJ74" i="11"/>
  <c r="AC74" i="11"/>
  <c r="W76" i="11"/>
  <c r="W78" i="11"/>
  <c r="U81" i="11"/>
  <c r="AC39" i="11"/>
  <c r="AH40" i="11"/>
  <c r="AH43" i="11"/>
  <c r="AH48" i="11"/>
  <c r="U66" i="11"/>
  <c r="U69" i="11"/>
  <c r="AC84" i="11"/>
  <c r="AH85" i="11"/>
  <c r="M85" i="11"/>
  <c r="AC90" i="11"/>
  <c r="O87" i="11"/>
  <c r="O86" i="11"/>
  <c r="O79" i="11"/>
  <c r="O78" i="11"/>
  <c r="O75" i="11"/>
  <c r="O73" i="11"/>
  <c r="O71" i="11"/>
  <c r="O69" i="11"/>
  <c r="O67" i="11"/>
  <c r="O65" i="11"/>
  <c r="O63" i="11"/>
  <c r="O61" i="11"/>
  <c r="O59" i="11"/>
  <c r="O57" i="11"/>
  <c r="O70" i="11"/>
  <c r="O62" i="11"/>
  <c r="O56" i="11"/>
  <c r="O54" i="11"/>
  <c r="O52" i="11"/>
  <c r="O50" i="11"/>
  <c r="O48" i="11"/>
  <c r="O46" i="11"/>
  <c r="O44" i="11"/>
  <c r="O40" i="11"/>
  <c r="O36" i="11"/>
  <c r="O32" i="11"/>
  <c r="O27" i="11"/>
  <c r="O26" i="11"/>
  <c r="AC26" i="11"/>
  <c r="AH27" i="11"/>
  <c r="O29" i="11"/>
  <c r="O34" i="11"/>
  <c r="O37" i="11"/>
  <c r="U41" i="11"/>
  <c r="O42" i="11"/>
  <c r="U44" i="11"/>
  <c r="O45" i="11"/>
  <c r="AH50" i="11"/>
  <c r="U52" i="11"/>
  <c r="O53" i="11"/>
  <c r="O58" i="11"/>
  <c r="O60" i="11"/>
  <c r="M61" i="11"/>
  <c r="AH71" i="11"/>
  <c r="O74" i="11"/>
  <c r="O76" i="11"/>
  <c r="AC76" i="11"/>
  <c r="O82" i="11"/>
  <c r="AC82" i="11"/>
  <c r="AH83" i="11"/>
  <c r="M83" i="11"/>
  <c r="AC83" i="11"/>
  <c r="O85" i="11"/>
  <c r="AC85" i="11"/>
  <c r="O89" i="11"/>
  <c r="AH91" i="11"/>
  <c r="M91" i="11"/>
  <c r="M22" i="11"/>
  <c r="AH22" i="11"/>
  <c r="U28" i="11"/>
  <c r="AH33" i="11"/>
  <c r="M33" i="11"/>
  <c r="O35" i="11"/>
  <c r="AC35" i="11"/>
  <c r="AH41" i="11"/>
  <c r="O43" i="11"/>
  <c r="U46" i="11"/>
  <c r="O47" i="11"/>
  <c r="U54" i="11"/>
  <c r="O55" i="11"/>
  <c r="U58" i="11"/>
  <c r="U59" i="11"/>
  <c r="U61" i="11"/>
  <c r="U65" i="11"/>
  <c r="O72" i="11"/>
  <c r="U74" i="11"/>
  <c r="U75" i="11"/>
  <c r="AH77" i="11"/>
  <c r="M77" i="11"/>
  <c r="O81" i="11"/>
  <c r="O83" i="11"/>
  <c r="AC88" i="11"/>
  <c r="U89" i="11"/>
  <c r="O91" i="11"/>
  <c r="AC91" i="11"/>
  <c r="AH79" i="11"/>
  <c r="M79" i="11"/>
  <c r="AC80" i="11"/>
  <c r="U83" i="11"/>
  <c r="AC78" i="11"/>
  <c r="AH81" i="11"/>
  <c r="M81" i="11"/>
  <c r="AC86" i="11"/>
  <c r="AH89" i="11"/>
  <c r="M89" i="11"/>
  <c r="AH87" i="11"/>
  <c r="M87" i="11"/>
  <c r="AJ40" i="19" l="1"/>
  <c r="AI76" i="14"/>
  <c r="AJ22" i="14"/>
  <c r="AJ55" i="16"/>
  <c r="AJ35" i="16"/>
  <c r="AI27" i="16"/>
  <c r="AJ39" i="16"/>
  <c r="AH18" i="17"/>
  <c r="AJ89" i="18"/>
  <c r="AJ66" i="18"/>
  <c r="AJ28" i="18"/>
  <c r="AJ39" i="18"/>
  <c r="AJ34" i="18"/>
  <c r="AI23" i="18"/>
  <c r="AI72" i="19"/>
  <c r="AI89" i="19"/>
  <c r="AJ65" i="19"/>
  <c r="AJ71" i="19"/>
  <c r="AJ57" i="19"/>
  <c r="AJ60" i="19"/>
  <c r="AJ44" i="19"/>
  <c r="AJ63" i="19"/>
  <c r="AJ30" i="19"/>
  <c r="AJ37" i="19"/>
  <c r="AI43" i="14"/>
  <c r="AJ38" i="14"/>
  <c r="AJ25" i="14"/>
  <c r="AV23" i="15"/>
  <c r="AJ66" i="15"/>
  <c r="AI64" i="15"/>
  <c r="AI35" i="15"/>
  <c r="AJ46" i="15"/>
  <c r="AI82" i="16"/>
  <c r="AJ78" i="16"/>
  <c r="AJ56" i="16"/>
  <c r="AI38" i="16"/>
  <c r="AJ48" i="16"/>
  <c r="AJ43" i="16"/>
  <c r="AJ28" i="16"/>
  <c r="AJ36" i="16"/>
  <c r="AJ29" i="16"/>
  <c r="AJ86" i="18"/>
  <c r="AJ87" i="18"/>
  <c r="AJ82" i="18"/>
  <c r="AJ74" i="18"/>
  <c r="AI38" i="18"/>
  <c r="AJ81" i="18"/>
  <c r="AJ58" i="18"/>
  <c r="AI45" i="18"/>
  <c r="AI49" i="18"/>
  <c r="AJ35" i="18"/>
  <c r="AI71" i="19"/>
  <c r="AJ56" i="19"/>
  <c r="AJ48" i="19"/>
  <c r="AJ54" i="19"/>
  <c r="AJ46" i="19"/>
  <c r="AJ38" i="19"/>
  <c r="AJ59" i="19"/>
  <c r="AJ55" i="19"/>
  <c r="AI31" i="14"/>
  <c r="AI64" i="14"/>
  <c r="AJ47" i="16"/>
  <c r="AI44" i="16"/>
  <c r="AJ52" i="16"/>
  <c r="AJ64" i="16"/>
  <c r="AJ68" i="13"/>
  <c r="AJ64" i="13"/>
  <c r="AJ60" i="13"/>
  <c r="AJ55" i="13"/>
  <c r="AI58" i="14"/>
  <c r="AJ51" i="14"/>
  <c r="AH18" i="14"/>
  <c r="AI87" i="15"/>
  <c r="AI41" i="15"/>
  <c r="AI58" i="15"/>
  <c r="AI90" i="16"/>
  <c r="AI80" i="16"/>
  <c r="AJ63" i="16"/>
  <c r="AJ72" i="16"/>
  <c r="AJ76" i="16"/>
  <c r="AJ49" i="16"/>
  <c r="AI66" i="16"/>
  <c r="AJ57" i="16"/>
  <c r="AJ51" i="16"/>
  <c r="AJ31" i="16"/>
  <c r="AJ41" i="16"/>
  <c r="AI75" i="18"/>
  <c r="AI65" i="18"/>
  <c r="AJ68" i="18"/>
  <c r="AJ64" i="18"/>
  <c r="AJ60" i="18"/>
  <c r="AJ56" i="18"/>
  <c r="AJ52" i="18"/>
  <c r="AJ41" i="18"/>
  <c r="AJ72" i="18"/>
  <c r="AI36" i="18"/>
  <c r="AI25" i="18"/>
  <c r="AI86" i="19"/>
  <c r="AI77" i="19"/>
  <c r="AJ50" i="19"/>
  <c r="AI29" i="19"/>
  <c r="AJ61" i="19"/>
  <c r="AJ27" i="19"/>
  <c r="AJ24" i="19"/>
  <c r="AI45" i="12"/>
  <c r="AS23" i="19"/>
  <c r="BE24" i="19"/>
  <c r="AR24" i="17"/>
  <c r="AR25" i="17" s="1"/>
  <c r="AR24" i="13"/>
  <c r="AR25" i="13" s="1"/>
  <c r="BD25" i="17"/>
  <c r="BE25" i="17" s="1"/>
  <c r="BD24" i="13"/>
  <c r="BD24" i="18"/>
  <c r="BE24" i="18" s="1"/>
  <c r="AR24" i="18"/>
  <c r="AS24" i="18" s="1"/>
  <c r="AS23" i="15"/>
  <c r="AR24" i="15"/>
  <c r="AI57" i="13"/>
  <c r="AJ54" i="13"/>
  <c r="AJ40" i="13"/>
  <c r="AJ88" i="13"/>
  <c r="AJ80" i="13"/>
  <c r="AJ82" i="13"/>
  <c r="AJ76" i="13"/>
  <c r="AJ86" i="13"/>
  <c r="AJ89" i="13"/>
  <c r="AJ79" i="13"/>
  <c r="AJ58" i="13"/>
  <c r="AJ47" i="13"/>
  <c r="AJ42" i="13"/>
  <c r="AJ35" i="13"/>
  <c r="AJ81" i="13"/>
  <c r="AJ53" i="13"/>
  <c r="AJ48" i="13"/>
  <c r="AI63" i="13"/>
  <c r="AI51" i="13"/>
  <c r="AI23" i="13"/>
  <c r="AI79" i="13"/>
  <c r="AI87" i="13"/>
  <c r="AI91" i="13"/>
  <c r="AI67" i="13"/>
  <c r="AI30" i="13"/>
  <c r="AJ44" i="13"/>
  <c r="AJ90" i="13"/>
  <c r="AJ75" i="13"/>
  <c r="AJ77" i="13"/>
  <c r="AJ71" i="13"/>
  <c r="AJ66" i="13"/>
  <c r="AJ50" i="13"/>
  <c r="AJ83" i="13"/>
  <c r="AJ78" i="13"/>
  <c r="AJ85" i="13"/>
  <c r="AJ49" i="13"/>
  <c r="AJ31" i="13"/>
  <c r="AJ51" i="13"/>
  <c r="AJ29" i="13"/>
  <c r="AJ52" i="13"/>
  <c r="AJ22" i="13"/>
  <c r="AJ73" i="13"/>
  <c r="AJ84" i="13"/>
  <c r="AJ27" i="13"/>
  <c r="AJ26" i="13"/>
  <c r="AJ56" i="13"/>
  <c r="AI77" i="13"/>
  <c r="AI74" i="13"/>
  <c r="AI59" i="13"/>
  <c r="AI39" i="13"/>
  <c r="AI83" i="13"/>
  <c r="AI65" i="13"/>
  <c r="AI34" i="13"/>
  <c r="AI71" i="13"/>
  <c r="AI40" i="13"/>
  <c r="AI44" i="13"/>
  <c r="AI25" i="13"/>
  <c r="AI85" i="13"/>
  <c r="AI70" i="13"/>
  <c r="AI72" i="13"/>
  <c r="AI69" i="13"/>
  <c r="AI49" i="13"/>
  <c r="AI41" i="13"/>
  <c r="AJ88" i="15"/>
  <c r="AJ73" i="15"/>
  <c r="AJ32" i="15"/>
  <c r="AJ58" i="15"/>
  <c r="AI26" i="15"/>
  <c r="AI73" i="15"/>
  <c r="AI45" i="15"/>
  <c r="AI28" i="15"/>
  <c r="AI29" i="15"/>
  <c r="AI38" i="15"/>
  <c r="AI89" i="15"/>
  <c r="AI81" i="15"/>
  <c r="AI70" i="15"/>
  <c r="AI66" i="15"/>
  <c r="AI72" i="15"/>
  <c r="AI56" i="15"/>
  <c r="AI49" i="15"/>
  <c r="AI54" i="15"/>
  <c r="AI24" i="15"/>
  <c r="AI22" i="15"/>
  <c r="AJ88" i="14"/>
  <c r="AJ85" i="14"/>
  <c r="AJ48" i="14"/>
  <c r="AJ79" i="12"/>
  <c r="AI91" i="12"/>
  <c r="AI30" i="12"/>
  <c r="AI52" i="12"/>
  <c r="AI68" i="12"/>
  <c r="AI48" i="12"/>
  <c r="AI83" i="12"/>
  <c r="AI71" i="12"/>
  <c r="AL18" i="12"/>
  <c r="AO16" i="12" s="1"/>
  <c r="AJ84" i="12"/>
  <c r="AJ89" i="12"/>
  <c r="AI79" i="12"/>
  <c r="AI54" i="12"/>
  <c r="AI56" i="12"/>
  <c r="AI34" i="12"/>
  <c r="AW20" i="12"/>
  <c r="BF17" i="12" s="1"/>
  <c r="BG17" i="12" s="1"/>
  <c r="AA23" i="3" s="1"/>
  <c r="AJ78" i="12"/>
  <c r="AI67" i="12"/>
  <c r="AJ80" i="12"/>
  <c r="AJ33" i="12"/>
  <c r="AI26" i="12"/>
  <c r="AI89" i="12"/>
  <c r="AI69" i="12"/>
  <c r="AJ43" i="12"/>
  <c r="AI60" i="12"/>
  <c r="AI38" i="12"/>
  <c r="AI54" i="11"/>
  <c r="AI49" i="11"/>
  <c r="AI79" i="11"/>
  <c r="AJ43" i="11"/>
  <c r="AJ38" i="11"/>
  <c r="AI59" i="11"/>
  <c r="AJ76" i="11"/>
  <c r="AI52" i="11"/>
  <c r="AJ49" i="11"/>
  <c r="AJ85" i="11"/>
  <c r="AJ86" i="11"/>
  <c r="AJ78" i="11"/>
  <c r="AI48" i="11"/>
  <c r="AI40" i="11"/>
  <c r="AJ81" i="11"/>
  <c r="AJ88" i="11"/>
  <c r="AJ39" i="11"/>
  <c r="AJ51" i="11"/>
  <c r="AI87" i="19"/>
  <c r="AI84" i="19"/>
  <c r="AI73" i="19"/>
  <c r="AI49" i="19"/>
  <c r="AI39" i="19"/>
  <c r="AI31" i="19"/>
  <c r="AI42" i="19"/>
  <c r="BD26" i="19"/>
  <c r="BE25" i="19"/>
  <c r="AI90" i="19"/>
  <c r="AI82" i="19"/>
  <c r="AI75" i="19"/>
  <c r="AI85" i="19"/>
  <c r="AI41" i="19"/>
  <c r="AI22" i="19"/>
  <c r="AI36" i="19"/>
  <c r="AJ91" i="19"/>
  <c r="AJ87" i="19"/>
  <c r="AJ83" i="19"/>
  <c r="AJ79" i="19"/>
  <c r="AJ77" i="19"/>
  <c r="AJ76" i="19"/>
  <c r="AJ88" i="19"/>
  <c r="AJ84" i="19"/>
  <c r="AJ80" i="19"/>
  <c r="AJ89" i="19"/>
  <c r="AJ85" i="19"/>
  <c r="AJ81" i="19"/>
  <c r="AJ72" i="19"/>
  <c r="AJ74" i="19"/>
  <c r="AJ90" i="19"/>
  <c r="AJ82" i="19"/>
  <c r="AJ78" i="19"/>
  <c r="AJ86" i="19"/>
  <c r="AJ75" i="19"/>
  <c r="AJ69" i="19"/>
  <c r="AJ68" i="19"/>
  <c r="AJ70" i="19"/>
  <c r="AJ66" i="19"/>
  <c r="AJ62" i="19"/>
  <c r="AJ45" i="19"/>
  <c r="AJ43" i="19"/>
  <c r="AJ42" i="19"/>
  <c r="AJ64" i="19"/>
  <c r="AJ41" i="19"/>
  <c r="AJ47" i="19"/>
  <c r="AJ39" i="19"/>
  <c r="AJ28" i="19"/>
  <c r="AJ22" i="19"/>
  <c r="AJ33" i="19"/>
  <c r="AJ29" i="19"/>
  <c r="AJ26" i="19"/>
  <c r="AJ23" i="19"/>
  <c r="AX20" i="19"/>
  <c r="BF18" i="19" s="1"/>
  <c r="BG18" i="19" s="1"/>
  <c r="AH24" i="3" s="1"/>
  <c r="AW20" i="19"/>
  <c r="BF17" i="19" s="1"/>
  <c r="BG17" i="19" s="1"/>
  <c r="AH23" i="3" s="1"/>
  <c r="AL18" i="19"/>
  <c r="AO16" i="19" s="1"/>
  <c r="AS24" i="19"/>
  <c r="AR25" i="19"/>
  <c r="AJ53" i="19"/>
  <c r="AH18" i="19"/>
  <c r="AI78" i="19"/>
  <c r="AI61" i="19"/>
  <c r="AI58" i="19"/>
  <c r="AI53" i="19"/>
  <c r="AI50" i="19"/>
  <c r="AI69" i="19"/>
  <c r="AI63" i="19"/>
  <c r="AI56" i="19"/>
  <c r="AI48" i="19"/>
  <c r="AI55" i="19"/>
  <c r="AI52" i="19"/>
  <c r="AI44" i="19"/>
  <c r="AI54" i="19"/>
  <c r="AI47" i="19"/>
  <c r="AI67" i="19"/>
  <c r="AI57" i="19"/>
  <c r="AI38" i="19"/>
  <c r="AI26" i="19"/>
  <c r="AI46" i="19"/>
  <c r="AI37" i="19"/>
  <c r="AI27" i="19"/>
  <c r="AI60" i="19"/>
  <c r="AI45" i="19"/>
  <c r="AI32" i="19"/>
  <c r="AI35" i="19"/>
  <c r="AI30" i="19"/>
  <c r="AI24" i="19"/>
  <c r="AI25" i="19"/>
  <c r="AI23" i="19"/>
  <c r="AI28" i="19"/>
  <c r="AI70" i="19"/>
  <c r="AI76" i="19"/>
  <c r="AI40" i="19"/>
  <c r="AI91" i="19"/>
  <c r="AI83" i="19"/>
  <c r="AI88" i="19"/>
  <c r="AI80" i="19"/>
  <c r="AI66" i="19"/>
  <c r="AI64" i="19"/>
  <c r="AI79" i="19"/>
  <c r="AI62" i="19"/>
  <c r="AI65" i="19"/>
  <c r="AI43" i="19"/>
  <c r="AI81" i="19"/>
  <c r="AI51" i="19"/>
  <c r="AI33" i="19"/>
  <c r="AI59" i="19"/>
  <c r="AU24" i="19"/>
  <c r="AV23" i="19"/>
  <c r="AJ52" i="19"/>
  <c r="AJ35" i="19"/>
  <c r="AJ32" i="19"/>
  <c r="AJ34" i="19"/>
  <c r="AJ25" i="19"/>
  <c r="AJ73" i="18"/>
  <c r="AJ69" i="18"/>
  <c r="AJ71" i="18"/>
  <c r="AJ65" i="18"/>
  <c r="AJ61" i="18"/>
  <c r="AJ57" i="18"/>
  <c r="AJ53" i="18"/>
  <c r="AJ49" i="18"/>
  <c r="AJ85" i="18"/>
  <c r="AJ67" i="18"/>
  <c r="AJ48" i="18"/>
  <c r="AJ45" i="18"/>
  <c r="AJ75" i="18"/>
  <c r="AJ70" i="18"/>
  <c r="AJ38" i="18"/>
  <c r="AJ77" i="18"/>
  <c r="AJ55" i="18"/>
  <c r="AJ47" i="18"/>
  <c r="AJ42" i="18"/>
  <c r="AJ63" i="18"/>
  <c r="AJ59" i="18"/>
  <c r="AJ24" i="18"/>
  <c r="AJ43" i="18"/>
  <c r="AJ25" i="18"/>
  <c r="AJ23" i="18"/>
  <c r="AJ30" i="18"/>
  <c r="AJ51" i="18"/>
  <c r="AJ40" i="18"/>
  <c r="AJ26" i="18"/>
  <c r="AJ33" i="18"/>
  <c r="AW20" i="18"/>
  <c r="BF17" i="18" s="1"/>
  <c r="BG17" i="18" s="1"/>
  <c r="AG23" i="3" s="1"/>
  <c r="AX20" i="18"/>
  <c r="BF18" i="18" s="1"/>
  <c r="BG18" i="18" s="1"/>
  <c r="AG24" i="3" s="1"/>
  <c r="AL18" i="18"/>
  <c r="AO16" i="18" s="1"/>
  <c r="AI40" i="18"/>
  <c r="AI39" i="18"/>
  <c r="AJ76" i="18"/>
  <c r="AJ90" i="18"/>
  <c r="AI61" i="18"/>
  <c r="AI55" i="18"/>
  <c r="AJ50" i="18"/>
  <c r="AI83" i="18"/>
  <c r="AI53" i="18"/>
  <c r="AI42" i="18"/>
  <c r="AJ36" i="18"/>
  <c r="AI30" i="18"/>
  <c r="AI24" i="18"/>
  <c r="AI47" i="18"/>
  <c r="AJ27" i="18"/>
  <c r="AI86" i="18"/>
  <c r="AI78" i="18"/>
  <c r="AI88" i="18"/>
  <c r="AI80" i="18"/>
  <c r="AI74" i="18"/>
  <c r="AI85" i="18"/>
  <c r="AI77" i="18"/>
  <c r="AI87" i="18"/>
  <c r="AI82" i="18"/>
  <c r="AI84" i="18"/>
  <c r="AI72" i="18"/>
  <c r="AI66" i="18"/>
  <c r="AI62" i="18"/>
  <c r="AI58" i="18"/>
  <c r="AI54" i="18"/>
  <c r="AI50" i="18"/>
  <c r="AI90" i="18"/>
  <c r="AI56" i="18"/>
  <c r="AI52" i="18"/>
  <c r="AI33" i="18"/>
  <c r="AI29" i="18"/>
  <c r="AI28" i="18"/>
  <c r="AI22" i="18"/>
  <c r="AI68" i="18"/>
  <c r="AI32" i="18"/>
  <c r="AI27" i="18"/>
  <c r="AI76" i="18"/>
  <c r="AI60" i="18"/>
  <c r="AI37" i="18"/>
  <c r="AI41" i="18"/>
  <c r="AI26" i="18"/>
  <c r="AI64" i="18"/>
  <c r="AI31" i="18"/>
  <c r="AJ32" i="18"/>
  <c r="AI34" i="18"/>
  <c r="AJ62" i="18"/>
  <c r="AJ46" i="18"/>
  <c r="AV24" i="18"/>
  <c r="AU25" i="18"/>
  <c r="AH18" i="18"/>
  <c r="AJ29" i="18"/>
  <c r="AJ37" i="18"/>
  <c r="AJ84" i="18"/>
  <c r="AJ78" i="18"/>
  <c r="AI89" i="18"/>
  <c r="AJ79" i="18"/>
  <c r="AI70" i="18"/>
  <c r="AI69" i="18"/>
  <c r="AI91" i="18"/>
  <c r="AJ54" i="18"/>
  <c r="AI46" i="18"/>
  <c r="AJ91" i="18"/>
  <c r="AJ83" i="18"/>
  <c r="AI79" i="18"/>
  <c r="AI51" i="18"/>
  <c r="AJ22" i="18"/>
  <c r="AI67" i="18"/>
  <c r="AI43" i="18"/>
  <c r="AJ44" i="18"/>
  <c r="AI35" i="18"/>
  <c r="AI90" i="17"/>
  <c r="AI82" i="17"/>
  <c r="AI84" i="17"/>
  <c r="AI89" i="17"/>
  <c r="AI81" i="17"/>
  <c r="AI73" i="17"/>
  <c r="AI70" i="17"/>
  <c r="AI68" i="17"/>
  <c r="AI66" i="17"/>
  <c r="AI88" i="17"/>
  <c r="AI86" i="17"/>
  <c r="AI80" i="17"/>
  <c r="AI78" i="17"/>
  <c r="AI75" i="17"/>
  <c r="AI58" i="17"/>
  <c r="AI50" i="17"/>
  <c r="AI41" i="17"/>
  <c r="AI60" i="17"/>
  <c r="AI52" i="17"/>
  <c r="AI69" i="17"/>
  <c r="AI65" i="17"/>
  <c r="AI57" i="17"/>
  <c r="AI46" i="17"/>
  <c r="AI37" i="17"/>
  <c r="AI34" i="17"/>
  <c r="AI30" i="17"/>
  <c r="AI25" i="17"/>
  <c r="AI24" i="17"/>
  <c r="AI23" i="17"/>
  <c r="AI43" i="17"/>
  <c r="AI33" i="17"/>
  <c r="AI29" i="17"/>
  <c r="AI22" i="17"/>
  <c r="AI48" i="17"/>
  <c r="AI64" i="17"/>
  <c r="AI62" i="17"/>
  <c r="AI56" i="17"/>
  <c r="AI54" i="17"/>
  <c r="AI28" i="17"/>
  <c r="AI32" i="17"/>
  <c r="AI44" i="17"/>
  <c r="AI40" i="17"/>
  <c r="AI39" i="17"/>
  <c r="AI36" i="17"/>
  <c r="AI27" i="17"/>
  <c r="AI83" i="17"/>
  <c r="AI35" i="17"/>
  <c r="AI26" i="17"/>
  <c r="BD26" i="17"/>
  <c r="AU24" i="17"/>
  <c r="AV23" i="17"/>
  <c r="AI59" i="17"/>
  <c r="AX20" i="17"/>
  <c r="BF18" i="17" s="1"/>
  <c r="BG18" i="17" s="1"/>
  <c r="AF24" i="3" s="1"/>
  <c r="AW20" i="17"/>
  <c r="BF17" i="17" s="1"/>
  <c r="BG17" i="17" s="1"/>
  <c r="AF23" i="3" s="1"/>
  <c r="AL18" i="17"/>
  <c r="AO16" i="17" s="1"/>
  <c r="AJ32" i="17"/>
  <c r="AJ31" i="17"/>
  <c r="AI76" i="16"/>
  <c r="AI63" i="16"/>
  <c r="AI57" i="16"/>
  <c r="AI55" i="16"/>
  <c r="AI78" i="16"/>
  <c r="AI68" i="16"/>
  <c r="AI65" i="16"/>
  <c r="AI61" i="16"/>
  <c r="AI59" i="16"/>
  <c r="AI56" i="16"/>
  <c r="AI49" i="16"/>
  <c r="AI41" i="16"/>
  <c r="AI51" i="16"/>
  <c r="AI48" i="16"/>
  <c r="AI33" i="16"/>
  <c r="AI53" i="16"/>
  <c r="AI47" i="16"/>
  <c r="AI45" i="16"/>
  <c r="AI50" i="16"/>
  <c r="AI40" i="16"/>
  <c r="AI28" i="16"/>
  <c r="AI29" i="16"/>
  <c r="AI54" i="16"/>
  <c r="AI32" i="16"/>
  <c r="AI22" i="16"/>
  <c r="AI62" i="16"/>
  <c r="AI37" i="16"/>
  <c r="AI35" i="16"/>
  <c r="AI34" i="16"/>
  <c r="AI23" i="16"/>
  <c r="AI26" i="16"/>
  <c r="AI91" i="16"/>
  <c r="AI83" i="16"/>
  <c r="AI77" i="16"/>
  <c r="AI74" i="16"/>
  <c r="AI72" i="16"/>
  <c r="AI52" i="16"/>
  <c r="AI43" i="16"/>
  <c r="AI64" i="16"/>
  <c r="AI46" i="16"/>
  <c r="AI30" i="16"/>
  <c r="BD24" i="16"/>
  <c r="BE23" i="16"/>
  <c r="AI87" i="16"/>
  <c r="AI79" i="16"/>
  <c r="AI85" i="16"/>
  <c r="AI60" i="16"/>
  <c r="AJ65" i="16"/>
  <c r="AJ74" i="16"/>
  <c r="AJ53" i="16"/>
  <c r="AI58" i="16"/>
  <c r="AI36" i="16"/>
  <c r="AI70" i="16"/>
  <c r="AI39" i="16"/>
  <c r="AL18" i="16"/>
  <c r="AO16" i="16" s="1"/>
  <c r="AW20" i="16"/>
  <c r="BF17" i="16" s="1"/>
  <c r="BG17" i="16" s="1"/>
  <c r="AE23" i="3" s="1"/>
  <c r="AX20" i="16"/>
  <c r="BF18" i="16" s="1"/>
  <c r="BG18" i="16" s="1"/>
  <c r="AE24" i="3" s="1"/>
  <c r="AI25" i="16"/>
  <c r="AH18" i="16"/>
  <c r="AJ91" i="16"/>
  <c r="AJ87" i="16"/>
  <c r="AJ83" i="16"/>
  <c r="AJ79" i="16"/>
  <c r="AJ75" i="16"/>
  <c r="AJ73" i="16"/>
  <c r="AJ71" i="16"/>
  <c r="AJ69" i="16"/>
  <c r="AJ88" i="16"/>
  <c r="AJ84" i="16"/>
  <c r="AJ80" i="16"/>
  <c r="AJ89" i="16"/>
  <c r="AJ85" i="16"/>
  <c r="AJ81" i="16"/>
  <c r="AJ77" i="16"/>
  <c r="AJ90" i="16"/>
  <c r="AJ82" i="16"/>
  <c r="AJ67" i="16"/>
  <c r="AJ86" i="16"/>
  <c r="AJ54" i="16"/>
  <c r="AJ38" i="16"/>
  <c r="AJ70" i="16"/>
  <c r="AJ68" i="16"/>
  <c r="AJ30" i="16"/>
  <c r="AJ42" i="16"/>
  <c r="AJ25" i="16"/>
  <c r="AJ34" i="16"/>
  <c r="AJ23" i="16"/>
  <c r="AJ60" i="16"/>
  <c r="AJ32" i="16"/>
  <c r="AJ24" i="16"/>
  <c r="AI67" i="16"/>
  <c r="AI31" i="16"/>
  <c r="AJ22" i="16"/>
  <c r="AJ27" i="16"/>
  <c r="AI86" i="16"/>
  <c r="AI75" i="16"/>
  <c r="AI84" i="16"/>
  <c r="AI69" i="16"/>
  <c r="AI71" i="16"/>
  <c r="AJ66" i="16"/>
  <c r="AI89" i="16"/>
  <c r="AJ50" i="16"/>
  <c r="AJ45" i="16"/>
  <c r="AI73" i="16"/>
  <c r="AJ44" i="16"/>
  <c r="AJ33" i="16"/>
  <c r="AJ59" i="16"/>
  <c r="AU24" i="16"/>
  <c r="AV23" i="16"/>
  <c r="AJ46" i="16"/>
  <c r="AJ37" i="16"/>
  <c r="AR24" i="16"/>
  <c r="AS23" i="16"/>
  <c r="AI81" i="16"/>
  <c r="AI42" i="16"/>
  <c r="AJ26" i="16"/>
  <c r="AJ40" i="16"/>
  <c r="AH18" i="15"/>
  <c r="AJ77" i="15"/>
  <c r="AJ83" i="15"/>
  <c r="AJ51" i="15"/>
  <c r="AJ47" i="15"/>
  <c r="AJ28" i="15"/>
  <c r="AJ33" i="15"/>
  <c r="AJ68" i="15"/>
  <c r="AJ52" i="15"/>
  <c r="AJ49" i="15"/>
  <c r="AJ81" i="15"/>
  <c r="AJ41" i="15"/>
  <c r="AJ37" i="15"/>
  <c r="AJ29" i="15"/>
  <c r="AJ22" i="15"/>
  <c r="AJ75" i="15"/>
  <c r="AJ42" i="15"/>
  <c r="AJ85" i="15"/>
  <c r="AJ60" i="15"/>
  <c r="AJ45" i="15"/>
  <c r="AJ35" i="15"/>
  <c r="AJ26" i="15"/>
  <c r="AJ84" i="15"/>
  <c r="AJ87" i="15"/>
  <c r="AJ69" i="15"/>
  <c r="AJ53" i="15"/>
  <c r="AJ64" i="15"/>
  <c r="AJ48" i="15"/>
  <c r="AJ44" i="15"/>
  <c r="BD25" i="15"/>
  <c r="BE24" i="15"/>
  <c r="AJ34" i="15"/>
  <c r="AJ86" i="15"/>
  <c r="AJ80" i="15"/>
  <c r="AJ72" i="15"/>
  <c r="AJ67" i="15"/>
  <c r="AJ61" i="15"/>
  <c r="AJ78" i="15"/>
  <c r="AJ63" i="15"/>
  <c r="AJ27" i="15"/>
  <c r="AJ70" i="15"/>
  <c r="AJ65" i="15"/>
  <c r="AJ62" i="15"/>
  <c r="AJ57" i="15"/>
  <c r="AJ54" i="15"/>
  <c r="AJ23" i="15"/>
  <c r="AJ50" i="15"/>
  <c r="AJ38" i="15"/>
  <c r="AJ31" i="15"/>
  <c r="AI86" i="15"/>
  <c r="AI78" i="15"/>
  <c r="AI91" i="15"/>
  <c r="AI88" i="15"/>
  <c r="AI83" i="15"/>
  <c r="AI76" i="15"/>
  <c r="AI71" i="15"/>
  <c r="AI90" i="15"/>
  <c r="AI82" i="15"/>
  <c r="AI77" i="15"/>
  <c r="AI69" i="15"/>
  <c r="AI61" i="15"/>
  <c r="AI53" i="15"/>
  <c r="AI50" i="15"/>
  <c r="AI48" i="15"/>
  <c r="AI46" i="15"/>
  <c r="AI44" i="15"/>
  <c r="AI75" i="15"/>
  <c r="AI63" i="15"/>
  <c r="AI55" i="15"/>
  <c r="AI47" i="15"/>
  <c r="AI36" i="15"/>
  <c r="AI67" i="15"/>
  <c r="AI65" i="15"/>
  <c r="AI59" i="15"/>
  <c r="AI85" i="15"/>
  <c r="AI68" i="15"/>
  <c r="AI60" i="15"/>
  <c r="AI52" i="15"/>
  <c r="AI43" i="15"/>
  <c r="AI40" i="15"/>
  <c r="AI32" i="15"/>
  <c r="AI84" i="15"/>
  <c r="AI51" i="15"/>
  <c r="AI80" i="15"/>
  <c r="AI74" i="15"/>
  <c r="AI57" i="15"/>
  <c r="AI42" i="15"/>
  <c r="AI27" i="15"/>
  <c r="AI25" i="15"/>
  <c r="AU26" i="15"/>
  <c r="AV25" i="15"/>
  <c r="AJ30" i="15"/>
  <c r="AJ90" i="15"/>
  <c r="AJ74" i="15"/>
  <c r="AJ82" i="15"/>
  <c r="AJ79" i="15"/>
  <c r="AJ55" i="15"/>
  <c r="AJ25" i="15"/>
  <c r="AJ91" i="15"/>
  <c r="AJ89" i="15"/>
  <c r="AJ76" i="15"/>
  <c r="AJ59" i="15"/>
  <c r="AJ36" i="15"/>
  <c r="AJ71" i="15"/>
  <c r="AJ43" i="15"/>
  <c r="AJ40" i="15"/>
  <c r="AJ24" i="15"/>
  <c r="AJ39" i="15"/>
  <c r="AW20" i="15"/>
  <c r="BF17" i="15" s="1"/>
  <c r="BG17" i="15" s="1"/>
  <c r="AD23" i="3" s="1"/>
  <c r="AX20" i="15"/>
  <c r="BF18" i="15" s="1"/>
  <c r="BG18" i="15" s="1"/>
  <c r="AD24" i="3" s="1"/>
  <c r="AL18" i="15"/>
  <c r="AO16" i="15" s="1"/>
  <c r="AI39" i="15"/>
  <c r="AI23" i="15"/>
  <c r="AI84" i="14"/>
  <c r="AI89" i="14"/>
  <c r="AI81" i="14"/>
  <c r="AI90" i="14"/>
  <c r="AI88" i="14"/>
  <c r="AI86" i="14"/>
  <c r="AI82" i="14"/>
  <c r="AI80" i="14"/>
  <c r="AI78" i="14"/>
  <c r="AI51" i="14"/>
  <c r="AI38" i="14"/>
  <c r="AI34" i="14"/>
  <c r="AI30" i="14"/>
  <c r="AI25" i="14"/>
  <c r="AI24" i="14"/>
  <c r="AI23" i="14"/>
  <c r="AI49" i="14"/>
  <c r="AI37" i="14"/>
  <c r="AI33" i="14"/>
  <c r="AI65" i="14"/>
  <c r="AI53" i="14"/>
  <c r="AI45" i="14"/>
  <c r="AI42" i="14"/>
  <c r="AI73" i="14"/>
  <c r="AI57" i="14"/>
  <c r="AI32" i="14"/>
  <c r="AI29" i="14"/>
  <c r="AI83" i="14"/>
  <c r="AI36" i="14"/>
  <c r="AI22" i="14"/>
  <c r="AI55" i="14"/>
  <c r="AI50" i="14"/>
  <c r="AI47" i="14"/>
  <c r="AI27" i="14"/>
  <c r="AI28" i="14"/>
  <c r="BD25" i="14"/>
  <c r="BE24" i="14"/>
  <c r="AJ71" i="14"/>
  <c r="AJ63" i="14"/>
  <c r="AJ37" i="14"/>
  <c r="AJ24" i="14"/>
  <c r="AI39" i="14"/>
  <c r="AJ46" i="14"/>
  <c r="AJ33" i="14"/>
  <c r="AI63" i="14"/>
  <c r="AI41" i="14"/>
  <c r="AJ36" i="14"/>
  <c r="AJ65" i="14"/>
  <c r="AJ23" i="14"/>
  <c r="AI85" i="14"/>
  <c r="AJ90" i="14"/>
  <c r="AJ82" i="14"/>
  <c r="AI74" i="14"/>
  <c r="AI87" i="14"/>
  <c r="AJ77" i="14"/>
  <c r="AJ73" i="14"/>
  <c r="AI75" i="14"/>
  <c r="AI67" i="14"/>
  <c r="AJ49" i="14"/>
  <c r="AJ75" i="14"/>
  <c r="AJ59" i="14"/>
  <c r="AJ55" i="14"/>
  <c r="AI44" i="14"/>
  <c r="AI40" i="14"/>
  <c r="AJ30" i="14"/>
  <c r="AJ32" i="14"/>
  <c r="AJ41" i="14"/>
  <c r="AJ29" i="14"/>
  <c r="AJ52" i="14"/>
  <c r="AJ44" i="14"/>
  <c r="AJ54" i="14"/>
  <c r="AJ68" i="14"/>
  <c r="AJ70" i="14"/>
  <c r="AJ62" i="14"/>
  <c r="AJ74" i="14"/>
  <c r="AJ89" i="14"/>
  <c r="AJ58" i="14"/>
  <c r="AJ81" i="14"/>
  <c r="AJ60" i="14"/>
  <c r="AJ43" i="14"/>
  <c r="AJ67" i="14"/>
  <c r="AJ66" i="14"/>
  <c r="AJ64" i="14"/>
  <c r="AJ91" i="14"/>
  <c r="AJ83" i="14"/>
  <c r="AJ72" i="14"/>
  <c r="AJ35" i="14"/>
  <c r="AJ27" i="14"/>
  <c r="AJ39" i="14"/>
  <c r="AJ31" i="14"/>
  <c r="AJ26" i="14"/>
  <c r="AJ40" i="14"/>
  <c r="AI77" i="14"/>
  <c r="AI60" i="14"/>
  <c r="AI72" i="14"/>
  <c r="AJ61" i="14"/>
  <c r="AI70" i="14"/>
  <c r="AI66" i="14"/>
  <c r="AJ57" i="14"/>
  <c r="AJ50" i="14"/>
  <c r="AJ47" i="14"/>
  <c r="AJ56" i="14"/>
  <c r="AI52" i="14"/>
  <c r="AJ28" i="14"/>
  <c r="AI26" i="14"/>
  <c r="AR25" i="14"/>
  <c r="AS24" i="14"/>
  <c r="AJ76" i="14"/>
  <c r="AJ86" i="14"/>
  <c r="AJ78" i="14"/>
  <c r="AJ84" i="14"/>
  <c r="AI79" i="14"/>
  <c r="AI71" i="14"/>
  <c r="AJ79" i="14"/>
  <c r="AI59" i="14"/>
  <c r="AI91" i="14"/>
  <c r="AX20" i="14"/>
  <c r="BF18" i="14" s="1"/>
  <c r="BG18" i="14" s="1"/>
  <c r="AC24" i="3" s="1"/>
  <c r="AL18" i="14"/>
  <c r="AO16" i="14" s="1"/>
  <c r="AW20" i="14"/>
  <c r="BF17" i="14" s="1"/>
  <c r="BG17" i="14" s="1"/>
  <c r="AC23" i="3" s="1"/>
  <c r="AI61" i="14"/>
  <c r="AJ87" i="14"/>
  <c r="AI62" i="14"/>
  <c r="AJ42" i="14"/>
  <c r="AJ34" i="14"/>
  <c r="AJ53" i="14"/>
  <c r="AI54" i="14"/>
  <c r="AI46" i="14"/>
  <c r="AI35" i="14"/>
  <c r="AU24" i="14"/>
  <c r="AV23" i="14"/>
  <c r="AI69" i="14"/>
  <c r="AJ45" i="14"/>
  <c r="AI56" i="14"/>
  <c r="AI48" i="14"/>
  <c r="BD25" i="13"/>
  <c r="BE24" i="13"/>
  <c r="AV24" i="13"/>
  <c r="AU25" i="13"/>
  <c r="AW20" i="13"/>
  <c r="BF17" i="13" s="1"/>
  <c r="BG17" i="13" s="1"/>
  <c r="AB23" i="3" s="1"/>
  <c r="AX20" i="13"/>
  <c r="BF18" i="13" s="1"/>
  <c r="BG18" i="13" s="1"/>
  <c r="AB24" i="3" s="1"/>
  <c r="AL18" i="13"/>
  <c r="AO16" i="13" s="1"/>
  <c r="AI90" i="13"/>
  <c r="AI82" i="13"/>
  <c r="AI84" i="13"/>
  <c r="AI89" i="13"/>
  <c r="AI81" i="13"/>
  <c r="AI73" i="13"/>
  <c r="AI88" i="13"/>
  <c r="AI86" i="13"/>
  <c r="AI80" i="13"/>
  <c r="AI78" i="13"/>
  <c r="AI75" i="13"/>
  <c r="AI66" i="13"/>
  <c r="AI62" i="13"/>
  <c r="AI56" i="13"/>
  <c r="AI54" i="13"/>
  <c r="AI45" i="13"/>
  <c r="AI48" i="13"/>
  <c r="AI60" i="13"/>
  <c r="AI58" i="13"/>
  <c r="AI53" i="13"/>
  <c r="AI33" i="13"/>
  <c r="AI29" i="13"/>
  <c r="AI28" i="13"/>
  <c r="AI22" i="13"/>
  <c r="AI36" i="13"/>
  <c r="AI32" i="13"/>
  <c r="AI27" i="13"/>
  <c r="AI64" i="13"/>
  <c r="AI52" i="13"/>
  <c r="AI50" i="13"/>
  <c r="AI38" i="13"/>
  <c r="AI42" i="13"/>
  <c r="AI37" i="13"/>
  <c r="AI68" i="13"/>
  <c r="AI26" i="13"/>
  <c r="AI35" i="13"/>
  <c r="AI46" i="13"/>
  <c r="AI31" i="13"/>
  <c r="AI47" i="13"/>
  <c r="AI24" i="13"/>
  <c r="AI43" i="13"/>
  <c r="AJ32" i="13"/>
  <c r="AJ72" i="13"/>
  <c r="AJ69" i="13"/>
  <c r="AJ65" i="13"/>
  <c r="AJ61" i="13"/>
  <c r="AJ74" i="13"/>
  <c r="AJ70" i="13"/>
  <c r="AJ59" i="13"/>
  <c r="AJ46" i="13"/>
  <c r="AJ39" i="13"/>
  <c r="AJ57" i="13"/>
  <c r="AJ43" i="13"/>
  <c r="AJ91" i="13"/>
  <c r="AJ67" i="13"/>
  <c r="AJ63" i="13"/>
  <c r="AJ25" i="13"/>
  <c r="AJ23" i="13"/>
  <c r="AJ30" i="13"/>
  <c r="AJ24" i="13"/>
  <c r="AJ41" i="13"/>
  <c r="AJ34" i="13"/>
  <c r="AI61" i="13"/>
  <c r="AJ87" i="13"/>
  <c r="AI76" i="13"/>
  <c r="AJ62" i="13"/>
  <c r="AJ36" i="13"/>
  <c r="AH18" i="13"/>
  <c r="AI55" i="13"/>
  <c r="AJ37" i="13"/>
  <c r="AJ33" i="13"/>
  <c r="AJ45" i="13"/>
  <c r="AJ28" i="13"/>
  <c r="AJ32" i="12"/>
  <c r="AJ87" i="12"/>
  <c r="AJ64" i="12"/>
  <c r="AJ27" i="12"/>
  <c r="AJ36" i="12"/>
  <c r="AJ59" i="12"/>
  <c r="AJ60" i="12"/>
  <c r="AJ44" i="12"/>
  <c r="AJ40" i="12"/>
  <c r="AJ61" i="12"/>
  <c r="AJ56" i="12"/>
  <c r="AJ48" i="12"/>
  <c r="AJ28" i="12"/>
  <c r="AJ46" i="12"/>
  <c r="AJ35" i="12"/>
  <c r="AJ31" i="12"/>
  <c r="AI86" i="12"/>
  <c r="AI78" i="12"/>
  <c r="AI88" i="12"/>
  <c r="AI80" i="12"/>
  <c r="AI74" i="12"/>
  <c r="AI65" i="12"/>
  <c r="AI63" i="12"/>
  <c r="AI61" i="12"/>
  <c r="AI59" i="12"/>
  <c r="AI85" i="12"/>
  <c r="AI77" i="12"/>
  <c r="AI70" i="12"/>
  <c r="AI87" i="12"/>
  <c r="AI82" i="12"/>
  <c r="AI51" i="12"/>
  <c r="AI41" i="12"/>
  <c r="AI37" i="12"/>
  <c r="AI84" i="12"/>
  <c r="AI72" i="12"/>
  <c r="AI53" i="12"/>
  <c r="AI90" i="12"/>
  <c r="AI66" i="12"/>
  <c r="AI46" i="12"/>
  <c r="AI28" i="12"/>
  <c r="AI39" i="12"/>
  <c r="AI49" i="12"/>
  <c r="AI47" i="12"/>
  <c r="AI44" i="12"/>
  <c r="AI40" i="12"/>
  <c r="AI76" i="12"/>
  <c r="AI62" i="12"/>
  <c r="AI58" i="12"/>
  <c r="AI50" i="12"/>
  <c r="AI35" i="12"/>
  <c r="AI32" i="12"/>
  <c r="AI29" i="12"/>
  <c r="AI43" i="12"/>
  <c r="AI33" i="12"/>
  <c r="AI57" i="12"/>
  <c r="AI55" i="12"/>
  <c r="AI27" i="12"/>
  <c r="AI23" i="12"/>
  <c r="AI24" i="12"/>
  <c r="AI22" i="12"/>
  <c r="AJ73" i="12"/>
  <c r="AJ67" i="12"/>
  <c r="AJ69" i="12"/>
  <c r="AJ66" i="12"/>
  <c r="AJ62" i="12"/>
  <c r="AJ71" i="12"/>
  <c r="AJ85" i="12"/>
  <c r="AJ45" i="12"/>
  <c r="AJ39" i="12"/>
  <c r="AJ25" i="12"/>
  <c r="AJ75" i="12"/>
  <c r="AJ70" i="12"/>
  <c r="AJ30" i="12"/>
  <c r="AJ58" i="12"/>
  <c r="AJ77" i="12"/>
  <c r="AJ34" i="12"/>
  <c r="AJ50" i="12"/>
  <c r="AJ42" i="12"/>
  <c r="AJ38" i="12"/>
  <c r="AJ22" i="12"/>
  <c r="AV24" i="12"/>
  <c r="AU25" i="12"/>
  <c r="AJ88" i="12"/>
  <c r="AJ65" i="12"/>
  <c r="AJ86" i="12"/>
  <c r="AJ82" i="12"/>
  <c r="BD24" i="12"/>
  <c r="BE23" i="12"/>
  <c r="AH18" i="12"/>
  <c r="AJ91" i="12"/>
  <c r="AJ83" i="12"/>
  <c r="AJ24" i="12"/>
  <c r="AJ76" i="12"/>
  <c r="AJ90" i="12"/>
  <c r="AJ74" i="12"/>
  <c r="AJ57" i="12"/>
  <c r="AJ49" i="12"/>
  <c r="AJ63" i="12"/>
  <c r="AJ51" i="12"/>
  <c r="AR24" i="12"/>
  <c r="AS23" i="12"/>
  <c r="AJ53" i="12"/>
  <c r="AJ54" i="12"/>
  <c r="AJ41" i="12"/>
  <c r="AJ81" i="12"/>
  <c r="AJ72" i="12"/>
  <c r="AJ55" i="12"/>
  <c r="AJ52" i="12"/>
  <c r="AJ47" i="12"/>
  <c r="AJ37" i="12"/>
  <c r="AJ29" i="12"/>
  <c r="AJ26" i="12"/>
  <c r="AI31" i="12"/>
  <c r="AJ23" i="12"/>
  <c r="AH18" i="11"/>
  <c r="AL18" i="11"/>
  <c r="AO16" i="11" s="1"/>
  <c r="AW20" i="11"/>
  <c r="BF17" i="11" s="1"/>
  <c r="BG17" i="11" s="1"/>
  <c r="Z23" i="3" s="1"/>
  <c r="AX20" i="11"/>
  <c r="BF18" i="11" s="1"/>
  <c r="BG18" i="11" s="1"/>
  <c r="Z24" i="3" s="1"/>
  <c r="AJ89" i="11"/>
  <c r="AI71" i="11"/>
  <c r="AI61" i="11"/>
  <c r="AI75" i="11"/>
  <c r="AI70" i="11"/>
  <c r="AJ42" i="11"/>
  <c r="AJ68" i="11"/>
  <c r="AI30" i="11"/>
  <c r="AI27" i="11"/>
  <c r="AJ33" i="11"/>
  <c r="AI41" i="11"/>
  <c r="AI64" i="11"/>
  <c r="AJ26" i="11"/>
  <c r="AJ87" i="11"/>
  <c r="AJ45" i="11"/>
  <c r="AI81" i="11"/>
  <c r="AI87" i="11"/>
  <c r="AI47" i="11"/>
  <c r="AI91" i="11"/>
  <c r="AI88" i="11"/>
  <c r="AI80" i="11"/>
  <c r="AI90" i="11"/>
  <c r="AI85" i="11"/>
  <c r="AI77" i="11"/>
  <c r="AI82" i="11"/>
  <c r="AI78" i="11"/>
  <c r="AI84" i="11"/>
  <c r="AI68" i="11"/>
  <c r="AI43" i="11"/>
  <c r="AI35" i="11"/>
  <c r="AI86" i="11"/>
  <c r="AI56" i="11"/>
  <c r="AI34" i="11"/>
  <c r="AI23" i="11"/>
  <c r="AI76" i="11"/>
  <c r="AI60" i="11"/>
  <c r="AI45" i="11"/>
  <c r="AI31" i="11"/>
  <c r="AI29" i="11"/>
  <c r="AI42" i="11"/>
  <c r="AI26" i="11"/>
  <c r="AI22" i="11"/>
  <c r="AI53" i="11"/>
  <c r="AI39" i="11"/>
  <c r="AI37" i="11"/>
  <c r="AI73" i="11"/>
  <c r="AI83" i="11"/>
  <c r="AI62" i="11"/>
  <c r="AI58" i="11"/>
  <c r="AI51" i="11"/>
  <c r="AJ91" i="11"/>
  <c r="AJ72" i="11"/>
  <c r="AJ55" i="11"/>
  <c r="AJ83" i="11"/>
  <c r="AI69" i="11"/>
  <c r="AJ53" i="11"/>
  <c r="AI44" i="11"/>
  <c r="AJ64" i="11"/>
  <c r="AI50" i="11"/>
  <c r="AJ29" i="11"/>
  <c r="AJ24" i="11"/>
  <c r="AI28" i="11"/>
  <c r="AI24" i="11"/>
  <c r="AI72" i="11"/>
  <c r="AI38" i="11"/>
  <c r="AI33" i="11"/>
  <c r="AJ30" i="11"/>
  <c r="AJ82" i="11"/>
  <c r="AI65" i="11"/>
  <c r="AJ47" i="11"/>
  <c r="AJ90" i="11"/>
  <c r="AJ58" i="11"/>
  <c r="AJ73" i="11"/>
  <c r="AJ65" i="11"/>
  <c r="AJ57" i="11"/>
  <c r="AJ75" i="11"/>
  <c r="AJ71" i="11"/>
  <c r="AJ59" i="11"/>
  <c r="AJ50" i="11"/>
  <c r="AJ27" i="11"/>
  <c r="AJ70" i="11"/>
  <c r="AJ69" i="11"/>
  <c r="AJ48" i="11"/>
  <c r="AJ40" i="11"/>
  <c r="AJ32" i="11"/>
  <c r="AJ77" i="11"/>
  <c r="AJ67" i="11"/>
  <c r="AJ66" i="11"/>
  <c r="AJ63" i="11"/>
  <c r="AJ54" i="11"/>
  <c r="AJ46" i="11"/>
  <c r="AJ79" i="11"/>
  <c r="AJ62" i="11"/>
  <c r="AJ36" i="11"/>
  <c r="AJ61" i="11"/>
  <c r="AJ52" i="11"/>
  <c r="AJ25" i="11"/>
  <c r="AJ22" i="11"/>
  <c r="AJ37" i="11"/>
  <c r="AJ28" i="11"/>
  <c r="AJ44" i="11"/>
  <c r="AJ34" i="11"/>
  <c r="AV23" i="11"/>
  <c r="AU24" i="11"/>
  <c r="AJ23" i="11"/>
  <c r="AR24" i="11"/>
  <c r="AS23" i="11"/>
  <c r="AJ80" i="11"/>
  <c r="AI63" i="11"/>
  <c r="AI89" i="11"/>
  <c r="AI74" i="11"/>
  <c r="AJ35" i="11"/>
  <c r="AI32" i="11"/>
  <c r="AI25" i="11"/>
  <c r="AJ56" i="11"/>
  <c r="AI46" i="11"/>
  <c r="AJ84" i="11"/>
  <c r="AJ60" i="11"/>
  <c r="AI57" i="11"/>
  <c r="AJ31" i="11"/>
  <c r="BD24" i="11"/>
  <c r="BE23" i="11"/>
  <c r="AI67" i="11"/>
  <c r="AI55" i="11"/>
  <c r="AI36" i="11"/>
  <c r="S4" i="3"/>
  <c r="AS24" i="13" l="1"/>
  <c r="AS24" i="17"/>
  <c r="AJ18" i="17"/>
  <c r="BF16" i="17" s="1"/>
  <c r="BG16" i="17" s="1"/>
  <c r="AF22" i="3" s="1"/>
  <c r="BD25" i="18"/>
  <c r="BD26" i="18" s="1"/>
  <c r="AR25" i="18"/>
  <c r="AR26" i="18" s="1"/>
  <c r="AS25" i="17"/>
  <c r="AR26" i="17"/>
  <c r="AS24" i="15"/>
  <c r="AR25" i="15"/>
  <c r="AI18" i="15"/>
  <c r="BF15" i="15" s="1"/>
  <c r="BG15" i="15" s="1"/>
  <c r="AD21" i="3" s="1"/>
  <c r="AJ18" i="13"/>
  <c r="BF16" i="13" s="1"/>
  <c r="BG16" i="13" s="1"/>
  <c r="AB22" i="3" s="1"/>
  <c r="AJ18" i="14"/>
  <c r="BF16" i="14" s="1"/>
  <c r="BG16" i="14" s="1"/>
  <c r="AC22" i="3" s="1"/>
  <c r="AR26" i="19"/>
  <c r="AS25" i="19"/>
  <c r="BE26" i="19"/>
  <c r="BD27" i="19"/>
  <c r="AI18" i="19"/>
  <c r="BF15" i="19" s="1"/>
  <c r="BG15" i="19" s="1"/>
  <c r="AH21" i="3" s="1"/>
  <c r="AU25" i="19"/>
  <c r="AV24" i="19"/>
  <c r="AJ18" i="19"/>
  <c r="BF16" i="19" s="1"/>
  <c r="BG16" i="19" s="1"/>
  <c r="AH22" i="3" s="1"/>
  <c r="AU26" i="18"/>
  <c r="AV25" i="18"/>
  <c r="AJ18" i="18"/>
  <c r="BF16" i="18" s="1"/>
  <c r="BG16" i="18" s="1"/>
  <c r="AG22" i="3" s="1"/>
  <c r="AI18" i="18"/>
  <c r="BF15" i="18" s="1"/>
  <c r="BG15" i="18" s="1"/>
  <c r="AG21" i="3" s="1"/>
  <c r="BD27" i="17"/>
  <c r="BE26" i="17"/>
  <c r="AI18" i="17"/>
  <c r="BF15" i="17" s="1"/>
  <c r="BG15" i="17" s="1"/>
  <c r="AF21" i="3" s="1"/>
  <c r="AU25" i="17"/>
  <c r="AV24" i="17"/>
  <c r="AR25" i="16"/>
  <c r="AS24" i="16"/>
  <c r="AJ18" i="16"/>
  <c r="BF16" i="16" s="1"/>
  <c r="BG16" i="16" s="1"/>
  <c r="AE22" i="3" s="1"/>
  <c r="AU25" i="16"/>
  <c r="AV24" i="16"/>
  <c r="AI18" i="16"/>
  <c r="BF15" i="16" s="1"/>
  <c r="BG15" i="16" s="1"/>
  <c r="AE21" i="3" s="1"/>
  <c r="BD25" i="16"/>
  <c r="BE24" i="16"/>
  <c r="AJ18" i="15"/>
  <c r="BF16" i="15" s="1"/>
  <c r="BG16" i="15" s="1"/>
  <c r="AD22" i="3" s="1"/>
  <c r="BD26" i="15"/>
  <c r="BE25" i="15"/>
  <c r="AU27" i="15"/>
  <c r="AV26" i="15"/>
  <c r="AI18" i="14"/>
  <c r="BF15" i="14" s="1"/>
  <c r="BG15" i="14" s="1"/>
  <c r="AC21" i="3" s="1"/>
  <c r="BD26" i="14"/>
  <c r="BE25" i="14"/>
  <c r="AS25" i="14"/>
  <c r="AR26" i="14"/>
  <c r="AU25" i="14"/>
  <c r="AV24" i="14"/>
  <c r="AR26" i="13"/>
  <c r="AS25" i="13"/>
  <c r="AI18" i="13"/>
  <c r="BF15" i="13" s="1"/>
  <c r="BG15" i="13" s="1"/>
  <c r="AB21" i="3" s="1"/>
  <c r="AU26" i="13"/>
  <c r="AV25" i="13"/>
  <c r="BD26" i="13"/>
  <c r="BE25" i="13"/>
  <c r="AR25" i="12"/>
  <c r="AS24" i="12"/>
  <c r="BD25" i="12"/>
  <c r="BE24" i="12"/>
  <c r="AJ18" i="12"/>
  <c r="BF16" i="12" s="1"/>
  <c r="BG16" i="12" s="1"/>
  <c r="AA22" i="3" s="1"/>
  <c r="AI18" i="12"/>
  <c r="BF15" i="12" s="1"/>
  <c r="BG15" i="12" s="1"/>
  <c r="AA21" i="3" s="1"/>
  <c r="AU26" i="12"/>
  <c r="AV25" i="12"/>
  <c r="AV24" i="11"/>
  <c r="AU25" i="11"/>
  <c r="AI18" i="11"/>
  <c r="BF15" i="11" s="1"/>
  <c r="BG15" i="11" s="1"/>
  <c r="Z21" i="3" s="1"/>
  <c r="AR25" i="11"/>
  <c r="AS24" i="11"/>
  <c r="BD25" i="11"/>
  <c r="BE24" i="11"/>
  <c r="AJ18" i="11"/>
  <c r="BF16" i="11" s="1"/>
  <c r="BG16" i="11" s="1"/>
  <c r="Z22" i="3" s="1"/>
  <c r="X44" i="3"/>
  <c r="O44" i="3" s="1"/>
  <c r="X23" i="3"/>
  <c r="BE16" i="2"/>
  <c r="X22" i="3" s="1"/>
  <c r="BE17" i="2"/>
  <c r="BE18" i="2"/>
  <c r="X24" i="3" s="1"/>
  <c r="BE15" i="2"/>
  <c r="X21" i="3" s="1"/>
  <c r="AY22" i="2"/>
  <c r="AY23" i="2"/>
  <c r="AY24" i="2"/>
  <c r="AY28" i="2"/>
  <c r="AY44" i="2"/>
  <c r="AY45" i="2"/>
  <c r="AY46" i="2"/>
  <c r="AY47" i="2"/>
  <c r="AY48" i="2"/>
  <c r="AY49" i="2"/>
  <c r="AY50" i="2"/>
  <c r="AY51" i="2"/>
  <c r="AY52" i="2"/>
  <c r="AY53" i="2"/>
  <c r="AY54" i="2"/>
  <c r="AY55" i="2"/>
  <c r="AY56" i="2"/>
  <c r="AY57" i="2"/>
  <c r="AY58" i="2"/>
  <c r="AY59" i="2"/>
  <c r="AY60" i="2"/>
  <c r="AY61" i="2"/>
  <c r="AY62" i="2"/>
  <c r="AY63" i="2"/>
  <c r="AY64" i="2"/>
  <c r="AY65" i="2"/>
  <c r="AY66" i="2"/>
  <c r="AY67" i="2"/>
  <c r="AY68" i="2"/>
  <c r="AY69" i="2"/>
  <c r="AY70" i="2"/>
  <c r="AY71" i="2"/>
  <c r="AY72" i="2"/>
  <c r="AY73" i="2"/>
  <c r="AY74" i="2"/>
  <c r="AY75" i="2"/>
  <c r="AY76" i="2"/>
  <c r="AY77" i="2"/>
  <c r="AY78" i="2"/>
  <c r="AY79" i="2"/>
  <c r="AY80" i="2"/>
  <c r="AY81" i="2"/>
  <c r="AY82" i="2"/>
  <c r="AY83" i="2"/>
  <c r="AY84" i="2"/>
  <c r="AY85" i="2"/>
  <c r="AY86" i="2"/>
  <c r="AY87" i="2"/>
  <c r="AY88" i="2"/>
  <c r="AY89" i="2"/>
  <c r="AY90" i="2"/>
  <c r="AY91" i="2"/>
  <c r="BE22" i="2"/>
  <c r="X49" i="3" s="1"/>
  <c r="O49" i="3" s="1"/>
  <c r="AS22" i="2"/>
  <c r="B7" i="1"/>
  <c r="B3" i="1"/>
  <c r="AS25" i="18" l="1"/>
  <c r="BE25" i="18"/>
  <c r="X29" i="3"/>
  <c r="O29" i="3" s="1"/>
  <c r="AR26" i="15"/>
  <c r="AS25" i="15"/>
  <c r="AR27" i="17"/>
  <c r="AS26" i="17"/>
  <c r="AU26" i="19"/>
  <c r="AV25" i="19"/>
  <c r="AR27" i="19"/>
  <c r="AS26" i="19"/>
  <c r="BD28" i="19"/>
  <c r="BE27" i="19"/>
  <c r="AU27" i="18"/>
  <c r="AV26" i="18"/>
  <c r="BE26" i="18"/>
  <c r="BD27" i="18"/>
  <c r="AR27" i="18"/>
  <c r="AS26" i="18"/>
  <c r="AV25" i="17"/>
  <c r="AU26" i="17"/>
  <c r="BD28" i="17"/>
  <c r="BE27" i="17"/>
  <c r="BD26" i="16"/>
  <c r="BE25" i="16"/>
  <c r="AU26" i="16"/>
  <c r="AV25" i="16"/>
  <c r="AR26" i="16"/>
  <c r="AS25" i="16"/>
  <c r="BE26" i="15"/>
  <c r="BD27" i="15"/>
  <c r="AV27" i="15"/>
  <c r="AU28" i="15"/>
  <c r="AU26" i="14"/>
  <c r="AV25" i="14"/>
  <c r="AR27" i="14"/>
  <c r="AS26" i="14"/>
  <c r="BD27" i="14"/>
  <c r="BE26" i="14"/>
  <c r="AU27" i="13"/>
  <c r="AV26" i="13"/>
  <c r="AR27" i="13"/>
  <c r="AS26" i="13"/>
  <c r="BE26" i="13"/>
  <c r="BD27" i="13"/>
  <c r="AV26" i="12"/>
  <c r="AU27" i="12"/>
  <c r="BD26" i="12"/>
  <c r="BE25" i="12"/>
  <c r="AR26" i="12"/>
  <c r="AS25" i="12"/>
  <c r="BE25" i="11"/>
  <c r="BD26" i="11"/>
  <c r="AU26" i="11"/>
  <c r="AV25" i="11"/>
  <c r="AR26" i="11"/>
  <c r="AS25" i="11"/>
  <c r="AH17" i="2"/>
  <c r="AV22" i="2"/>
  <c r="AA91" i="2"/>
  <c r="AC91" i="2" s="1"/>
  <c r="AA90" i="2"/>
  <c r="AC90" i="2" s="1"/>
  <c r="AA89" i="2"/>
  <c r="AC89" i="2" s="1"/>
  <c r="AA88" i="2"/>
  <c r="AC88" i="2" s="1"/>
  <c r="AA87" i="2"/>
  <c r="AC87" i="2" s="1"/>
  <c r="AA86" i="2"/>
  <c r="AC86" i="2" s="1"/>
  <c r="AA85" i="2"/>
  <c r="AC85" i="2" s="1"/>
  <c r="AA84" i="2"/>
  <c r="AC84" i="2" s="1"/>
  <c r="AA83" i="2"/>
  <c r="AC83" i="2" s="1"/>
  <c r="AA82" i="2"/>
  <c r="AC82" i="2" s="1"/>
  <c r="AA81" i="2"/>
  <c r="AC81" i="2" s="1"/>
  <c r="AA80" i="2"/>
  <c r="AC80" i="2" s="1"/>
  <c r="AA79" i="2"/>
  <c r="AC79" i="2" s="1"/>
  <c r="AA78" i="2"/>
  <c r="AC78" i="2" s="1"/>
  <c r="AA77" i="2"/>
  <c r="AC77" i="2" s="1"/>
  <c r="AA76" i="2"/>
  <c r="AC76" i="2" s="1"/>
  <c r="AA75" i="2"/>
  <c r="AC75" i="2" s="1"/>
  <c r="AA74" i="2"/>
  <c r="AC74" i="2" s="1"/>
  <c r="AA73" i="2"/>
  <c r="AC73" i="2" s="1"/>
  <c r="AA72" i="2"/>
  <c r="AC72" i="2" s="1"/>
  <c r="AA71" i="2"/>
  <c r="AC71" i="2" s="1"/>
  <c r="AA70" i="2"/>
  <c r="AC70" i="2" s="1"/>
  <c r="AA69" i="2"/>
  <c r="AC69" i="2" s="1"/>
  <c r="AA68" i="2"/>
  <c r="AC68" i="2" s="1"/>
  <c r="AA67" i="2"/>
  <c r="AC67" i="2" s="1"/>
  <c r="AA66" i="2"/>
  <c r="AC66" i="2" s="1"/>
  <c r="AA65" i="2"/>
  <c r="AC65" i="2" s="1"/>
  <c r="AA64" i="2"/>
  <c r="AC64" i="2" s="1"/>
  <c r="AA63" i="2"/>
  <c r="AC63" i="2" s="1"/>
  <c r="AA62" i="2"/>
  <c r="AC62" i="2" s="1"/>
  <c r="AA61" i="2"/>
  <c r="AC61" i="2" s="1"/>
  <c r="AA60" i="2"/>
  <c r="AC60" i="2" s="1"/>
  <c r="AA59" i="2"/>
  <c r="AC59" i="2" s="1"/>
  <c r="AA58" i="2"/>
  <c r="AC58" i="2" s="1"/>
  <c r="AA57" i="2"/>
  <c r="AC57" i="2" s="1"/>
  <c r="AA56" i="2"/>
  <c r="AC56" i="2" s="1"/>
  <c r="AA55" i="2"/>
  <c r="AC55" i="2" s="1"/>
  <c r="AA54" i="2"/>
  <c r="AC54" i="2" s="1"/>
  <c r="AA53" i="2"/>
  <c r="AC53" i="2" s="1"/>
  <c r="AA52" i="2"/>
  <c r="AC52" i="2" s="1"/>
  <c r="AA51" i="2"/>
  <c r="AC51" i="2" s="1"/>
  <c r="AA50" i="2"/>
  <c r="AC50" i="2" s="1"/>
  <c r="AA49" i="2"/>
  <c r="AC49" i="2" s="1"/>
  <c r="AA48" i="2"/>
  <c r="AC48" i="2" s="1"/>
  <c r="AA47" i="2"/>
  <c r="AC47" i="2" s="1"/>
  <c r="AA46" i="2"/>
  <c r="AC46" i="2" s="1"/>
  <c r="AA45" i="2"/>
  <c r="AC45" i="2" s="1"/>
  <c r="AA44" i="2"/>
  <c r="AC44" i="2" s="1"/>
  <c r="AA43" i="2"/>
  <c r="AC43" i="2" s="1"/>
  <c r="AA42" i="2"/>
  <c r="AC42" i="2" s="1"/>
  <c r="AA41" i="2"/>
  <c r="AC41" i="2" s="1"/>
  <c r="AA40" i="2"/>
  <c r="AA39" i="2"/>
  <c r="AC39" i="2" s="1"/>
  <c r="AA38" i="2"/>
  <c r="AC38" i="2" s="1"/>
  <c r="AA37" i="2"/>
  <c r="AC37" i="2" s="1"/>
  <c r="AA36" i="2"/>
  <c r="AC36" i="2" s="1"/>
  <c r="AA35" i="2"/>
  <c r="AC35" i="2" s="1"/>
  <c r="AA34" i="2"/>
  <c r="AC34" i="2" s="1"/>
  <c r="AA33" i="2"/>
  <c r="AC33" i="2" s="1"/>
  <c r="AA32" i="2"/>
  <c r="AC32" i="2" s="1"/>
  <c r="AA31" i="2"/>
  <c r="AC31" i="2" s="1"/>
  <c r="AA30" i="2"/>
  <c r="AC30" i="2" s="1"/>
  <c r="AA29" i="2"/>
  <c r="AC29" i="2" s="1"/>
  <c r="AA28" i="2"/>
  <c r="AC28" i="2" s="1"/>
  <c r="AA27" i="2"/>
  <c r="AA26" i="2"/>
  <c r="AC26" i="2" s="1"/>
  <c r="AA25" i="2"/>
  <c r="AA24" i="2"/>
  <c r="AA23" i="2"/>
  <c r="AA22" i="2"/>
  <c r="S91" i="2"/>
  <c r="U91" i="2" s="1"/>
  <c r="S90" i="2"/>
  <c r="U90" i="2" s="1"/>
  <c r="S89" i="2"/>
  <c r="U89" i="2" s="1"/>
  <c r="S88" i="2"/>
  <c r="U88" i="2" s="1"/>
  <c r="S87" i="2"/>
  <c r="U87" i="2" s="1"/>
  <c r="S86" i="2"/>
  <c r="U86" i="2" s="1"/>
  <c r="S85" i="2"/>
  <c r="U85" i="2" s="1"/>
  <c r="S84" i="2"/>
  <c r="U84" i="2" s="1"/>
  <c r="S83" i="2"/>
  <c r="U83" i="2" s="1"/>
  <c r="S82" i="2"/>
  <c r="U82" i="2" s="1"/>
  <c r="S81" i="2"/>
  <c r="U81" i="2" s="1"/>
  <c r="S80" i="2"/>
  <c r="U80" i="2" s="1"/>
  <c r="S79" i="2"/>
  <c r="U79" i="2" s="1"/>
  <c r="S78" i="2"/>
  <c r="U78" i="2" s="1"/>
  <c r="S77" i="2"/>
  <c r="U77" i="2" s="1"/>
  <c r="S76" i="2"/>
  <c r="U76" i="2" s="1"/>
  <c r="S75" i="2"/>
  <c r="U75" i="2" s="1"/>
  <c r="S74" i="2"/>
  <c r="U74" i="2" s="1"/>
  <c r="S73" i="2"/>
  <c r="U73" i="2" s="1"/>
  <c r="S72" i="2"/>
  <c r="U72" i="2" s="1"/>
  <c r="S71" i="2"/>
  <c r="U71" i="2" s="1"/>
  <c r="S70" i="2"/>
  <c r="U70" i="2" s="1"/>
  <c r="S69" i="2"/>
  <c r="U69" i="2" s="1"/>
  <c r="S68" i="2"/>
  <c r="U68" i="2" s="1"/>
  <c r="S67" i="2"/>
  <c r="U67" i="2" s="1"/>
  <c r="S66" i="2"/>
  <c r="U66" i="2" s="1"/>
  <c r="S65" i="2"/>
  <c r="U65" i="2" s="1"/>
  <c r="S64" i="2"/>
  <c r="U64" i="2" s="1"/>
  <c r="S63" i="2"/>
  <c r="U63" i="2" s="1"/>
  <c r="S62" i="2"/>
  <c r="U62" i="2" s="1"/>
  <c r="S61" i="2"/>
  <c r="U61" i="2" s="1"/>
  <c r="S60" i="2"/>
  <c r="U60" i="2" s="1"/>
  <c r="S59" i="2"/>
  <c r="U59" i="2" s="1"/>
  <c r="S58" i="2"/>
  <c r="U58" i="2" s="1"/>
  <c r="S57" i="2"/>
  <c r="U57" i="2" s="1"/>
  <c r="S56" i="2"/>
  <c r="U56" i="2" s="1"/>
  <c r="S55" i="2"/>
  <c r="U55" i="2" s="1"/>
  <c r="S54" i="2"/>
  <c r="U54" i="2" s="1"/>
  <c r="S53" i="2"/>
  <c r="U53" i="2" s="1"/>
  <c r="S52" i="2"/>
  <c r="U52" i="2" s="1"/>
  <c r="S51" i="2"/>
  <c r="U51" i="2" s="1"/>
  <c r="S50" i="2"/>
  <c r="U50" i="2" s="1"/>
  <c r="S49" i="2"/>
  <c r="U49" i="2" s="1"/>
  <c r="S48" i="2"/>
  <c r="U48" i="2" s="1"/>
  <c r="S47" i="2"/>
  <c r="U47" i="2" s="1"/>
  <c r="S46" i="2"/>
  <c r="U46" i="2" s="1"/>
  <c r="S45" i="2"/>
  <c r="U45" i="2" s="1"/>
  <c r="S44" i="2"/>
  <c r="U44" i="2" s="1"/>
  <c r="S43" i="2"/>
  <c r="U43" i="2" s="1"/>
  <c r="S42" i="2"/>
  <c r="U42" i="2" s="1"/>
  <c r="S41" i="2"/>
  <c r="U41" i="2" s="1"/>
  <c r="S40" i="2"/>
  <c r="S39" i="2"/>
  <c r="U39" i="2" s="1"/>
  <c r="S38" i="2"/>
  <c r="U38" i="2" s="1"/>
  <c r="S37" i="2"/>
  <c r="U37" i="2" s="1"/>
  <c r="S36" i="2"/>
  <c r="U36" i="2" s="1"/>
  <c r="S35" i="2"/>
  <c r="U35" i="2" s="1"/>
  <c r="S34" i="2"/>
  <c r="U34" i="2" s="1"/>
  <c r="S33" i="2"/>
  <c r="U33" i="2" s="1"/>
  <c r="S32" i="2"/>
  <c r="U32" i="2" s="1"/>
  <c r="S31" i="2"/>
  <c r="U31" i="2" s="1"/>
  <c r="S30" i="2"/>
  <c r="U30" i="2" s="1"/>
  <c r="S29" i="2"/>
  <c r="U29" i="2" s="1"/>
  <c r="S28" i="2"/>
  <c r="U28" i="2" s="1"/>
  <c r="S27" i="2"/>
  <c r="S26" i="2"/>
  <c r="U26" i="2" s="1"/>
  <c r="S25" i="2"/>
  <c r="U25" i="2" s="1"/>
  <c r="S24" i="2"/>
  <c r="S23" i="2"/>
  <c r="S22" i="2"/>
  <c r="K40" i="2"/>
  <c r="AH40" i="2" s="1"/>
  <c r="AS27" i="17" l="1"/>
  <c r="AR28" i="17"/>
  <c r="AR27" i="15"/>
  <c r="AS26" i="15"/>
  <c r="AR28" i="19"/>
  <c r="AS27" i="19"/>
  <c r="BD29" i="19"/>
  <c r="BE28" i="19"/>
  <c r="AU27" i="19"/>
  <c r="AV26" i="19"/>
  <c r="AU28" i="18"/>
  <c r="AV27" i="18"/>
  <c r="BE27" i="18"/>
  <c r="BD28" i="18"/>
  <c r="AS27" i="18"/>
  <c r="AR28" i="18"/>
  <c r="AV26" i="17"/>
  <c r="AU27" i="17"/>
  <c r="BD29" i="17"/>
  <c r="BE28" i="17"/>
  <c r="AR27" i="16"/>
  <c r="AS26" i="16"/>
  <c r="BD27" i="16"/>
  <c r="BE26" i="16"/>
  <c r="AV26" i="16"/>
  <c r="AU27" i="16"/>
  <c r="BD28" i="15"/>
  <c r="BE27" i="15"/>
  <c r="AU29" i="15"/>
  <c r="AV28" i="15"/>
  <c r="BD28" i="14"/>
  <c r="BE27" i="14"/>
  <c r="AR28" i="14"/>
  <c r="AS27" i="14"/>
  <c r="AU27" i="14"/>
  <c r="AV26" i="14"/>
  <c r="BE27" i="13"/>
  <c r="BD28" i="13"/>
  <c r="AU28" i="13"/>
  <c r="AV27" i="13"/>
  <c r="AR28" i="13"/>
  <c r="AS27" i="13"/>
  <c r="AU28" i="12"/>
  <c r="AV27" i="12"/>
  <c r="BE26" i="12"/>
  <c r="BD27" i="12"/>
  <c r="AR27" i="12"/>
  <c r="AS26" i="12"/>
  <c r="AU27" i="11"/>
  <c r="AV26" i="11"/>
  <c r="BD27" i="11"/>
  <c r="BE26" i="11"/>
  <c r="AR27" i="11"/>
  <c r="AS26" i="11"/>
  <c r="W82" i="2"/>
  <c r="W91" i="2"/>
  <c r="W22" i="2"/>
  <c r="AE27" i="2"/>
  <c r="AE78" i="2"/>
  <c r="AE91" i="2"/>
  <c r="W27" i="2"/>
  <c r="AE22" i="2"/>
  <c r="AE30" i="2"/>
  <c r="AE34" i="2"/>
  <c r="AE42" i="2"/>
  <c r="AE50" i="2"/>
  <c r="AE62" i="2"/>
  <c r="AE66" i="2"/>
  <c r="AE74" i="2"/>
  <c r="AE82" i="2"/>
  <c r="AE86" i="2"/>
  <c r="AE90" i="2"/>
  <c r="AC24" i="2"/>
  <c r="AE25" i="2"/>
  <c r="AE29" i="2"/>
  <c r="AE33" i="2"/>
  <c r="AE37" i="2"/>
  <c r="AE41" i="2"/>
  <c r="AE45" i="2"/>
  <c r="AE49" i="2"/>
  <c r="AE53" i="2"/>
  <c r="AE57" i="2"/>
  <c r="AE61" i="2"/>
  <c r="AE65" i="2"/>
  <c r="AE69" i="2"/>
  <c r="AE73" i="2"/>
  <c r="AE77" i="2"/>
  <c r="AE81" i="2"/>
  <c r="AE85" i="2"/>
  <c r="AE89" i="2"/>
  <c r="AE24" i="2"/>
  <c r="AE28" i="2"/>
  <c r="AE32" i="2"/>
  <c r="AE36" i="2"/>
  <c r="AE40" i="2"/>
  <c r="AE44" i="2"/>
  <c r="AE48" i="2"/>
  <c r="AE52" i="2"/>
  <c r="AE56" i="2"/>
  <c r="AE60" i="2"/>
  <c r="AE64" i="2"/>
  <c r="AE68" i="2"/>
  <c r="AE72" i="2"/>
  <c r="AE76" i="2"/>
  <c r="AE80" i="2"/>
  <c r="AE84" i="2"/>
  <c r="AE88" i="2"/>
  <c r="AE26" i="2"/>
  <c r="AE38" i="2"/>
  <c r="AE46" i="2"/>
  <c r="AE54" i="2"/>
  <c r="AE58" i="2"/>
  <c r="AE70" i="2"/>
  <c r="AA17" i="2"/>
  <c r="AE23" i="2"/>
  <c r="AE31" i="2"/>
  <c r="AE35" i="2"/>
  <c r="AE39" i="2"/>
  <c r="AE43" i="2"/>
  <c r="AE47" i="2"/>
  <c r="AE51" i="2"/>
  <c r="AE55" i="2"/>
  <c r="AE59" i="2"/>
  <c r="AE63" i="2"/>
  <c r="AE67" i="2"/>
  <c r="AE71" i="2"/>
  <c r="AE75" i="2"/>
  <c r="AE79" i="2"/>
  <c r="AE83" i="2"/>
  <c r="AE87" i="2"/>
  <c r="W26" i="2"/>
  <c r="W38" i="2"/>
  <c r="W46" i="2"/>
  <c r="W54" i="2"/>
  <c r="W58" i="2"/>
  <c r="W62" i="2"/>
  <c r="W70" i="2"/>
  <c r="W78" i="2"/>
  <c r="W86" i="2"/>
  <c r="W90" i="2"/>
  <c r="W25" i="2"/>
  <c r="W29" i="2"/>
  <c r="W33" i="2"/>
  <c r="W37" i="2"/>
  <c r="W41" i="2"/>
  <c r="W45" i="2"/>
  <c r="W49" i="2"/>
  <c r="W53" i="2"/>
  <c r="W57" i="2"/>
  <c r="W61" i="2"/>
  <c r="W65" i="2"/>
  <c r="W69" i="2"/>
  <c r="W73" i="2"/>
  <c r="W77" i="2"/>
  <c r="W81" i="2"/>
  <c r="W85" i="2"/>
  <c r="W89" i="2"/>
  <c r="W24" i="2"/>
  <c r="W28" i="2"/>
  <c r="W32" i="2"/>
  <c r="W36" i="2"/>
  <c r="W40" i="2"/>
  <c r="W44" i="2"/>
  <c r="W48" i="2"/>
  <c r="W52" i="2"/>
  <c r="W56" i="2"/>
  <c r="W60" i="2"/>
  <c r="W64" i="2"/>
  <c r="W68" i="2"/>
  <c r="W72" i="2"/>
  <c r="W76" i="2"/>
  <c r="W80" i="2"/>
  <c r="W84" i="2"/>
  <c r="W88" i="2"/>
  <c r="W30" i="2"/>
  <c r="W34" i="2"/>
  <c r="W42" i="2"/>
  <c r="W50" i="2"/>
  <c r="W66" i="2"/>
  <c r="W74" i="2"/>
  <c r="S17" i="2"/>
  <c r="W23" i="2"/>
  <c r="W31" i="2"/>
  <c r="W35" i="2"/>
  <c r="W39" i="2"/>
  <c r="W43" i="2"/>
  <c r="W47" i="2"/>
  <c r="W51" i="2"/>
  <c r="W55" i="2"/>
  <c r="W59" i="2"/>
  <c r="W63" i="2"/>
  <c r="W67" i="2"/>
  <c r="W71" i="2"/>
  <c r="W75" i="2"/>
  <c r="W79" i="2"/>
  <c r="W83" i="2"/>
  <c r="W87" i="2"/>
  <c r="AS28" i="17" l="1"/>
  <c r="AR29" i="17"/>
  <c r="AS27" i="15"/>
  <c r="AR28" i="15"/>
  <c r="AU28" i="19"/>
  <c r="AV27" i="19"/>
  <c r="AS28" i="19"/>
  <c r="AR29" i="19"/>
  <c r="BD30" i="19"/>
  <c r="BE29" i="19"/>
  <c r="AS28" i="18"/>
  <c r="AR29" i="18"/>
  <c r="BD29" i="18"/>
  <c r="BE28" i="18"/>
  <c r="AU29" i="18"/>
  <c r="AV28" i="18"/>
  <c r="BD30" i="17"/>
  <c r="BE29" i="17"/>
  <c r="AU28" i="17"/>
  <c r="AV27" i="17"/>
  <c r="BD28" i="16"/>
  <c r="BE27" i="16"/>
  <c r="AR28" i="16"/>
  <c r="AS27" i="16"/>
  <c r="AU28" i="16"/>
  <c r="AV27" i="16"/>
  <c r="AU30" i="15"/>
  <c r="AV29" i="15"/>
  <c r="BD29" i="15"/>
  <c r="BE28" i="15"/>
  <c r="AR29" i="14"/>
  <c r="AS28" i="14"/>
  <c r="AU28" i="14"/>
  <c r="AV27" i="14"/>
  <c r="BE28" i="14"/>
  <c r="BD29" i="14"/>
  <c r="AS28" i="13"/>
  <c r="AR29" i="13"/>
  <c r="BD29" i="13"/>
  <c r="BE28" i="13"/>
  <c r="AU29" i="13"/>
  <c r="AV28" i="13"/>
  <c r="AR28" i="12"/>
  <c r="AS27" i="12"/>
  <c r="BD28" i="12"/>
  <c r="BE27" i="12"/>
  <c r="AU29" i="12"/>
  <c r="AV28" i="12"/>
  <c r="AR28" i="11"/>
  <c r="AS27" i="11"/>
  <c r="AU28" i="11"/>
  <c r="AV27" i="11"/>
  <c r="BE27" i="11"/>
  <c r="BD28" i="11"/>
  <c r="AR29" i="15" l="1"/>
  <c r="AS28" i="15"/>
  <c r="AR30" i="17"/>
  <c r="AS29" i="17"/>
  <c r="BD31" i="19"/>
  <c r="BE30" i="19"/>
  <c r="AU29" i="19"/>
  <c r="AV28" i="19"/>
  <c r="AR30" i="19"/>
  <c r="AS29" i="19"/>
  <c r="BD30" i="18"/>
  <c r="BE29" i="18"/>
  <c r="AU30" i="18"/>
  <c r="AV29" i="18"/>
  <c r="AR30" i="18"/>
  <c r="AS29" i="18"/>
  <c r="AU29" i="17"/>
  <c r="AV28" i="17"/>
  <c r="BD31" i="17"/>
  <c r="BE30" i="17"/>
  <c r="AR29" i="16"/>
  <c r="AS28" i="16"/>
  <c r="AU29" i="16"/>
  <c r="AV28" i="16"/>
  <c r="BE28" i="16"/>
  <c r="BD29" i="16"/>
  <c r="BD30" i="15"/>
  <c r="BE29" i="15"/>
  <c r="AV30" i="15"/>
  <c r="AU31" i="15"/>
  <c r="BD30" i="14"/>
  <c r="BE29" i="14"/>
  <c r="AU29" i="14"/>
  <c r="AV28" i="14"/>
  <c r="AR30" i="14"/>
  <c r="AS29" i="14"/>
  <c r="BD30" i="13"/>
  <c r="BE29" i="13"/>
  <c r="AR30" i="13"/>
  <c r="AS29" i="13"/>
  <c r="AV29" i="13"/>
  <c r="AU30" i="13"/>
  <c r="BD29" i="12"/>
  <c r="BE28" i="12"/>
  <c r="AV29" i="12"/>
  <c r="AU30" i="12"/>
  <c r="AR29" i="12"/>
  <c r="AS28" i="12"/>
  <c r="BD29" i="11"/>
  <c r="BE28" i="11"/>
  <c r="AU29" i="11"/>
  <c r="AV28" i="11"/>
  <c r="AS28" i="11"/>
  <c r="AR29" i="11"/>
  <c r="AR31" i="17" l="1"/>
  <c r="AS30" i="17"/>
  <c r="AR30" i="15"/>
  <c r="AS29" i="15"/>
  <c r="AU30" i="19"/>
  <c r="AV29" i="19"/>
  <c r="AR31" i="19"/>
  <c r="AS30" i="19"/>
  <c r="BD32" i="19"/>
  <c r="BE31" i="19"/>
  <c r="AR31" i="18"/>
  <c r="AS30" i="18"/>
  <c r="AU31" i="18"/>
  <c r="AV30" i="18"/>
  <c r="BD31" i="18"/>
  <c r="BE30" i="18"/>
  <c r="BD32" i="17"/>
  <c r="BE31" i="17"/>
  <c r="AU30" i="17"/>
  <c r="AV29" i="17"/>
  <c r="BD30" i="16"/>
  <c r="BE29" i="16"/>
  <c r="AU30" i="16"/>
  <c r="AV29" i="16"/>
  <c r="AS29" i="16"/>
  <c r="AR30" i="16"/>
  <c r="BE30" i="15"/>
  <c r="BD31" i="15"/>
  <c r="AU32" i="15"/>
  <c r="AV31" i="15"/>
  <c r="AU30" i="14"/>
  <c r="AV29" i="14"/>
  <c r="AR31" i="14"/>
  <c r="AS30" i="14"/>
  <c r="BD31" i="14"/>
  <c r="BE30" i="14"/>
  <c r="AU31" i="13"/>
  <c r="AV30" i="13"/>
  <c r="BD31" i="13"/>
  <c r="BE30" i="13"/>
  <c r="AR31" i="13"/>
  <c r="AS30" i="13"/>
  <c r="AR30" i="12"/>
  <c r="AS29" i="12"/>
  <c r="BE29" i="12"/>
  <c r="BD30" i="12"/>
  <c r="AU31" i="12"/>
  <c r="AV30" i="12"/>
  <c r="AR30" i="11"/>
  <c r="AS29" i="11"/>
  <c r="AU30" i="11"/>
  <c r="AV29" i="11"/>
  <c r="BD30" i="11"/>
  <c r="BE29" i="11"/>
  <c r="G4" i="2"/>
  <c r="AS30" i="15" l="1"/>
  <c r="AR31" i="15"/>
  <c r="AR32" i="17"/>
  <c r="AS31" i="17"/>
  <c r="Y14" i="3"/>
  <c r="BD33" i="19"/>
  <c r="BE32" i="19"/>
  <c r="AS31" i="19"/>
  <c r="AR32" i="19"/>
  <c r="AU31" i="19"/>
  <c r="AV30" i="19"/>
  <c r="AU32" i="18"/>
  <c r="AV31" i="18"/>
  <c r="BD32" i="18"/>
  <c r="BE31" i="18"/>
  <c r="AR32" i="18"/>
  <c r="AS31" i="18"/>
  <c r="BE32" i="17"/>
  <c r="BD33" i="17"/>
  <c r="AU31" i="17"/>
  <c r="AV30" i="17"/>
  <c r="AR31" i="16"/>
  <c r="AS30" i="16"/>
  <c r="AU31" i="16"/>
  <c r="AV30" i="16"/>
  <c r="BD31" i="16"/>
  <c r="BE30" i="16"/>
  <c r="BD32" i="15"/>
  <c r="BE31" i="15"/>
  <c r="AV32" i="15"/>
  <c r="AU33" i="15"/>
  <c r="AR32" i="14"/>
  <c r="AS31" i="14"/>
  <c r="BD32" i="14"/>
  <c r="BE31" i="14"/>
  <c r="AU31" i="14"/>
  <c r="AV30" i="14"/>
  <c r="AR32" i="13"/>
  <c r="AS31" i="13"/>
  <c r="AU32" i="13"/>
  <c r="AV31" i="13"/>
  <c r="BE31" i="13"/>
  <c r="BD32" i="13"/>
  <c r="AU32" i="12"/>
  <c r="AV31" i="12"/>
  <c r="AR31" i="12"/>
  <c r="AS30" i="12"/>
  <c r="BD31" i="12"/>
  <c r="BE30" i="12"/>
  <c r="BD31" i="11"/>
  <c r="BE30" i="11"/>
  <c r="AS30" i="11"/>
  <c r="AR31" i="11"/>
  <c r="AU31" i="11"/>
  <c r="AV30" i="11"/>
  <c r="K23" i="2"/>
  <c r="AH23" i="2" s="1"/>
  <c r="K24" i="2"/>
  <c r="K25" i="2"/>
  <c r="K26" i="2"/>
  <c r="K27" i="2"/>
  <c r="AH27" i="2" s="1"/>
  <c r="K28" i="2"/>
  <c r="K29" i="2"/>
  <c r="K30" i="2"/>
  <c r="K31" i="2"/>
  <c r="K32" i="2"/>
  <c r="K33" i="2"/>
  <c r="K34" i="2"/>
  <c r="K35" i="2"/>
  <c r="K36" i="2"/>
  <c r="K37" i="2"/>
  <c r="K38" i="2"/>
  <c r="K39"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22" i="2"/>
  <c r="AH22" i="2" s="1"/>
  <c r="M85" i="2" l="1"/>
  <c r="AH85" i="2"/>
  <c r="M77" i="2"/>
  <c r="AH77" i="2"/>
  <c r="M69" i="2"/>
  <c r="AH69" i="2"/>
  <c r="M65" i="2"/>
  <c r="AH65" i="2"/>
  <c r="M57" i="2"/>
  <c r="AH57" i="2"/>
  <c r="M45" i="2"/>
  <c r="AH45" i="2"/>
  <c r="M36" i="2"/>
  <c r="AH36" i="2"/>
  <c r="M28" i="2"/>
  <c r="AH28" i="2"/>
  <c r="M88" i="2"/>
  <c r="AH88" i="2"/>
  <c r="M80" i="2"/>
  <c r="AH80" i="2"/>
  <c r="M72" i="2"/>
  <c r="AH72" i="2"/>
  <c r="M64" i="2"/>
  <c r="AH64" i="2"/>
  <c r="M56" i="2"/>
  <c r="AH56" i="2"/>
  <c r="M52" i="2"/>
  <c r="AH52" i="2"/>
  <c r="M44" i="2"/>
  <c r="AH44" i="2"/>
  <c r="M35" i="2"/>
  <c r="AH35" i="2"/>
  <c r="M31" i="2"/>
  <c r="AH31" i="2"/>
  <c r="M91" i="2"/>
  <c r="AH91" i="2"/>
  <c r="M87" i="2"/>
  <c r="AH87" i="2"/>
  <c r="M83" i="2"/>
  <c r="AH83" i="2"/>
  <c r="M79" i="2"/>
  <c r="AH79" i="2"/>
  <c r="M75" i="2"/>
  <c r="AH75" i="2"/>
  <c r="M71" i="2"/>
  <c r="AH71" i="2"/>
  <c r="M67" i="2"/>
  <c r="AH67" i="2"/>
  <c r="M63" i="2"/>
  <c r="AH63" i="2"/>
  <c r="M59" i="2"/>
  <c r="AH59" i="2"/>
  <c r="M55" i="2"/>
  <c r="AH55" i="2"/>
  <c r="M51" i="2"/>
  <c r="AH51" i="2"/>
  <c r="M47" i="2"/>
  <c r="AH47" i="2"/>
  <c r="M43" i="2"/>
  <c r="AH43" i="2"/>
  <c r="M38" i="2"/>
  <c r="AH38" i="2"/>
  <c r="M34" i="2"/>
  <c r="AH34" i="2"/>
  <c r="M30" i="2"/>
  <c r="AH30" i="2"/>
  <c r="M26" i="2"/>
  <c r="AH26" i="2"/>
  <c r="M89" i="2"/>
  <c r="AH89" i="2"/>
  <c r="M81" i="2"/>
  <c r="AH81" i="2"/>
  <c r="M73" i="2"/>
  <c r="AH73" i="2"/>
  <c r="M61" i="2"/>
  <c r="AH61" i="2"/>
  <c r="M53" i="2"/>
  <c r="AH53" i="2"/>
  <c r="M49" i="2"/>
  <c r="AH49" i="2"/>
  <c r="M41" i="2"/>
  <c r="AH41" i="2"/>
  <c r="M32" i="2"/>
  <c r="AH32" i="2"/>
  <c r="M84" i="2"/>
  <c r="AH84" i="2"/>
  <c r="M76" i="2"/>
  <c r="AH76" i="2"/>
  <c r="M68" i="2"/>
  <c r="AH68" i="2"/>
  <c r="M60" i="2"/>
  <c r="AH60" i="2"/>
  <c r="M48" i="2"/>
  <c r="AH48" i="2"/>
  <c r="M39" i="2"/>
  <c r="AH39" i="2"/>
  <c r="M90" i="2"/>
  <c r="AH90" i="2"/>
  <c r="M86" i="2"/>
  <c r="AH86" i="2"/>
  <c r="M82" i="2"/>
  <c r="AH82" i="2"/>
  <c r="M78" i="2"/>
  <c r="AH78" i="2"/>
  <c r="M74" i="2"/>
  <c r="AH74" i="2"/>
  <c r="M70" i="2"/>
  <c r="AH70" i="2"/>
  <c r="M66" i="2"/>
  <c r="AH66" i="2"/>
  <c r="M62" i="2"/>
  <c r="AH62" i="2"/>
  <c r="M58" i="2"/>
  <c r="AH58" i="2"/>
  <c r="M54" i="2"/>
  <c r="AH54" i="2"/>
  <c r="M50" i="2"/>
  <c r="AH50" i="2"/>
  <c r="M46" i="2"/>
  <c r="AH46" i="2"/>
  <c r="M42" i="2"/>
  <c r="AH42" i="2"/>
  <c r="M37" i="2"/>
  <c r="AH37" i="2"/>
  <c r="M33" i="2"/>
  <c r="AH33" i="2"/>
  <c r="M29" i="2"/>
  <c r="AH29" i="2"/>
  <c r="AH18" i="2" s="1"/>
  <c r="M25" i="2"/>
  <c r="AH25" i="2"/>
  <c r="AR33" i="17"/>
  <c r="AS32" i="17"/>
  <c r="AS31" i="15"/>
  <c r="AR32" i="15"/>
  <c r="AU32" i="19"/>
  <c r="AV31" i="19"/>
  <c r="AR33" i="19"/>
  <c r="AS32" i="19"/>
  <c r="BD34" i="19"/>
  <c r="BE33" i="19"/>
  <c r="AR33" i="18"/>
  <c r="AS32" i="18"/>
  <c r="BD33" i="18"/>
  <c r="BE32" i="18"/>
  <c r="AU33" i="18"/>
  <c r="AV32" i="18"/>
  <c r="BD34" i="17"/>
  <c r="BE33" i="17"/>
  <c r="AU32" i="17"/>
  <c r="AV31" i="17"/>
  <c r="AV31" i="16"/>
  <c r="AU32" i="16"/>
  <c r="BE31" i="16"/>
  <c r="BD32" i="16"/>
  <c r="AR32" i="16"/>
  <c r="AS31" i="16"/>
  <c r="BE32" i="15"/>
  <c r="BD33" i="15"/>
  <c r="AU34" i="15"/>
  <c r="AV33" i="15"/>
  <c r="BE32" i="14"/>
  <c r="BD33" i="14"/>
  <c r="AU32" i="14"/>
  <c r="AV31" i="14"/>
  <c r="AR33" i="14"/>
  <c r="AS32" i="14"/>
  <c r="BD33" i="13"/>
  <c r="BE32" i="13"/>
  <c r="AU33" i="13"/>
  <c r="AV32" i="13"/>
  <c r="AS32" i="13"/>
  <c r="AR33" i="13"/>
  <c r="BD32" i="12"/>
  <c r="BE31" i="12"/>
  <c r="AU33" i="12"/>
  <c r="AV32" i="12"/>
  <c r="AR32" i="12"/>
  <c r="AS31" i="12"/>
  <c r="AV31" i="11"/>
  <c r="AU32" i="11"/>
  <c r="AR32" i="11"/>
  <c r="AS31" i="11"/>
  <c r="BD32" i="11"/>
  <c r="BE31" i="11"/>
  <c r="AH24" i="2"/>
  <c r="O40" i="2"/>
  <c r="O68" i="2"/>
  <c r="O76" i="2"/>
  <c r="O82" i="2"/>
  <c r="O86" i="2"/>
  <c r="O90" i="2"/>
  <c r="O25" i="2"/>
  <c r="O29" i="2"/>
  <c r="O35" i="2"/>
  <c r="O39" i="2"/>
  <c r="O43" i="2"/>
  <c r="O47" i="2"/>
  <c r="O51" i="2"/>
  <c r="O55" i="2"/>
  <c r="O59" i="2"/>
  <c r="O63" i="2"/>
  <c r="O67" i="2"/>
  <c r="K17" i="2"/>
  <c r="O69" i="2"/>
  <c r="O71" i="2"/>
  <c r="O73" i="2"/>
  <c r="O75" i="2"/>
  <c r="O77" i="2"/>
  <c r="O79" i="2"/>
  <c r="O81" i="2"/>
  <c r="O83" i="2"/>
  <c r="O85" i="2"/>
  <c r="O87" i="2"/>
  <c r="O89" i="2"/>
  <c r="O91" i="2"/>
  <c r="O24" i="2"/>
  <c r="O26" i="2"/>
  <c r="O28" i="2"/>
  <c r="O30" i="2"/>
  <c r="O32" i="2"/>
  <c r="O34" i="2"/>
  <c r="O36" i="2"/>
  <c r="O38" i="2"/>
  <c r="O42" i="2"/>
  <c r="O44" i="2"/>
  <c r="O46" i="2"/>
  <c r="O48" i="2"/>
  <c r="O50" i="2"/>
  <c r="O52" i="2"/>
  <c r="O54" i="2"/>
  <c r="O56" i="2"/>
  <c r="O58" i="2"/>
  <c r="O60" i="2"/>
  <c r="O62" i="2"/>
  <c r="O64" i="2"/>
  <c r="O66" i="2"/>
  <c r="O22" i="2"/>
  <c r="O70" i="2"/>
  <c r="O72" i="2"/>
  <c r="O74" i="2"/>
  <c r="O78" i="2"/>
  <c r="O80" i="2"/>
  <c r="O84" i="2"/>
  <c r="O88" i="2"/>
  <c r="O23" i="2"/>
  <c r="O27" i="2"/>
  <c r="O31" i="2"/>
  <c r="O33" i="2"/>
  <c r="O37" i="2"/>
  <c r="O41" i="2"/>
  <c r="O45" i="2"/>
  <c r="O49" i="2"/>
  <c r="O53" i="2"/>
  <c r="O57" i="2"/>
  <c r="O61" i="2"/>
  <c r="O65" i="2"/>
  <c r="AS32" i="15" l="1"/>
  <c r="AR33" i="15"/>
  <c r="AS33" i="17"/>
  <c r="AR34" i="17"/>
  <c r="AR34" i="19"/>
  <c r="AS33" i="19"/>
  <c r="BE34" i="19"/>
  <c r="BD35" i="19"/>
  <c r="AV32" i="19"/>
  <c r="AU33" i="19"/>
  <c r="AU34" i="18"/>
  <c r="AV33" i="18"/>
  <c r="AR34" i="18"/>
  <c r="AS33" i="18"/>
  <c r="BD34" i="18"/>
  <c r="BE33" i="18"/>
  <c r="AU33" i="17"/>
  <c r="AV32" i="17"/>
  <c r="BD35" i="17"/>
  <c r="BE34" i="17"/>
  <c r="AR33" i="16"/>
  <c r="AS32" i="16"/>
  <c r="AU33" i="16"/>
  <c r="AV32" i="16"/>
  <c r="BE32" i="16"/>
  <c r="BD33" i="16"/>
  <c r="AU35" i="15"/>
  <c r="AV34" i="15"/>
  <c r="BD34" i="15"/>
  <c r="BE33" i="15"/>
  <c r="AU33" i="14"/>
  <c r="AV32" i="14"/>
  <c r="AS33" i="14"/>
  <c r="AR34" i="14"/>
  <c r="BD34" i="14"/>
  <c r="BE33" i="14"/>
  <c r="BD34" i="13"/>
  <c r="BE33" i="13"/>
  <c r="AR34" i="13"/>
  <c r="AS33" i="13"/>
  <c r="AU34" i="13"/>
  <c r="AV33" i="13"/>
  <c r="AS32" i="12"/>
  <c r="AR33" i="12"/>
  <c r="BD33" i="12"/>
  <c r="BE32" i="12"/>
  <c r="AU34" i="12"/>
  <c r="AV33" i="12"/>
  <c r="AR33" i="11"/>
  <c r="AS32" i="11"/>
  <c r="AV32" i="11"/>
  <c r="AU33" i="11"/>
  <c r="BD33" i="11"/>
  <c r="BE32" i="11"/>
  <c r="AW20" i="2"/>
  <c r="BF17" i="2" s="1"/>
  <c r="BG17" i="2" s="1"/>
  <c r="Y23" i="3" s="1"/>
  <c r="AL18" i="2"/>
  <c r="AO16" i="2" s="1"/>
  <c r="AX20" i="2"/>
  <c r="BF18" i="2" s="1"/>
  <c r="BG18" i="2" s="1"/>
  <c r="Y24" i="3" s="1"/>
  <c r="AJ23" i="2"/>
  <c r="AJ27" i="2"/>
  <c r="AJ31" i="2"/>
  <c r="AJ35" i="2"/>
  <c r="AJ39" i="2"/>
  <c r="AJ43" i="2"/>
  <c r="AJ47" i="2"/>
  <c r="AJ51" i="2"/>
  <c r="AJ55" i="2"/>
  <c r="AJ59" i="2"/>
  <c r="AJ63" i="2"/>
  <c r="AJ67" i="2"/>
  <c r="AJ71" i="2"/>
  <c r="AJ75" i="2"/>
  <c r="AJ79" i="2"/>
  <c r="AJ83" i="2"/>
  <c r="AJ87" i="2"/>
  <c r="AJ91" i="2"/>
  <c r="AJ24" i="2"/>
  <c r="AJ28" i="2"/>
  <c r="AJ32" i="2"/>
  <c r="AJ36" i="2"/>
  <c r="AJ40" i="2"/>
  <c r="AJ44" i="2"/>
  <c r="AJ48" i="2"/>
  <c r="AJ52" i="2"/>
  <c r="AJ56" i="2"/>
  <c r="AJ60" i="2"/>
  <c r="AJ64" i="2"/>
  <c r="AJ68" i="2"/>
  <c r="AJ72" i="2"/>
  <c r="AJ76" i="2"/>
  <c r="AJ80" i="2"/>
  <c r="AJ84" i="2"/>
  <c r="AJ88" i="2"/>
  <c r="AJ22" i="2"/>
  <c r="AJ25" i="2"/>
  <c r="AJ29" i="2"/>
  <c r="AJ33" i="2"/>
  <c r="AJ37" i="2"/>
  <c r="AJ41" i="2"/>
  <c r="AJ45" i="2"/>
  <c r="AJ49" i="2"/>
  <c r="AJ53" i="2"/>
  <c r="AJ57" i="2"/>
  <c r="AJ61" i="2"/>
  <c r="AJ65" i="2"/>
  <c r="AJ69" i="2"/>
  <c r="AJ73" i="2"/>
  <c r="AJ77" i="2"/>
  <c r="AJ81" i="2"/>
  <c r="AJ85" i="2"/>
  <c r="AJ89" i="2"/>
  <c r="AJ26" i="2"/>
  <c r="AJ30" i="2"/>
  <c r="AJ34" i="2"/>
  <c r="AJ38" i="2"/>
  <c r="AJ42" i="2"/>
  <c r="AJ46" i="2"/>
  <c r="AJ50" i="2"/>
  <c r="AJ54" i="2"/>
  <c r="AJ58" i="2"/>
  <c r="AJ62" i="2"/>
  <c r="AJ66" i="2"/>
  <c r="AJ70" i="2"/>
  <c r="AJ74" i="2"/>
  <c r="AJ78" i="2"/>
  <c r="AJ82" i="2"/>
  <c r="AJ86" i="2"/>
  <c r="AJ90" i="2"/>
  <c r="AI23" i="2"/>
  <c r="AI31" i="2"/>
  <c r="AI39" i="2"/>
  <c r="AI47" i="2"/>
  <c r="AI55" i="2"/>
  <c r="AI63" i="2"/>
  <c r="AI71" i="2"/>
  <c r="AI79" i="2"/>
  <c r="AI87" i="2"/>
  <c r="AI76" i="2"/>
  <c r="AI24" i="2"/>
  <c r="AI32" i="2"/>
  <c r="AI40" i="2"/>
  <c r="AI48" i="2"/>
  <c r="AI56" i="2"/>
  <c r="AI66" i="2"/>
  <c r="AI74" i="2"/>
  <c r="AI88" i="2"/>
  <c r="AI25" i="2"/>
  <c r="AI33" i="2"/>
  <c r="AI41" i="2"/>
  <c r="AI49" i="2"/>
  <c r="AI57" i="2"/>
  <c r="AI65" i="2"/>
  <c r="AI73" i="2"/>
  <c r="AI81" i="2"/>
  <c r="AI89" i="2"/>
  <c r="AI82" i="2"/>
  <c r="AI26" i="2"/>
  <c r="AI34" i="2"/>
  <c r="AI42" i="2"/>
  <c r="AI50" i="2"/>
  <c r="AI58" i="2"/>
  <c r="AI68" i="2"/>
  <c r="AI78" i="2"/>
  <c r="AI22" i="2"/>
  <c r="AI64" i="2"/>
  <c r="AI84" i="2"/>
  <c r="AI27" i="2"/>
  <c r="AI35" i="2"/>
  <c r="AI43" i="2"/>
  <c r="AI51" i="2"/>
  <c r="AI59" i="2"/>
  <c r="AI67" i="2"/>
  <c r="AI75" i="2"/>
  <c r="AI83" i="2"/>
  <c r="AI91" i="2"/>
  <c r="AI86" i="2"/>
  <c r="AI28" i="2"/>
  <c r="AI36" i="2"/>
  <c r="AI44" i="2"/>
  <c r="AI52" i="2"/>
  <c r="AI62" i="2"/>
  <c r="AI70" i="2"/>
  <c r="AI80" i="2"/>
  <c r="AI29" i="2"/>
  <c r="AI37" i="2"/>
  <c r="AI45" i="2"/>
  <c r="AI53" i="2"/>
  <c r="AI61" i="2"/>
  <c r="AI69" i="2"/>
  <c r="AI77" i="2"/>
  <c r="AI85" i="2"/>
  <c r="AI60" i="2"/>
  <c r="AI90" i="2"/>
  <c r="AI30" i="2"/>
  <c r="AI38" i="2"/>
  <c r="AI46" i="2"/>
  <c r="AI54" i="2"/>
  <c r="AI72" i="2"/>
  <c r="E18" i="1"/>
  <c r="F18" i="1" s="1"/>
  <c r="G18" i="1" s="1"/>
  <c r="AR34" i="15" l="1"/>
  <c r="AS33" i="15"/>
  <c r="AR35" i="17"/>
  <c r="AS34" i="17"/>
  <c r="AU34" i="19"/>
  <c r="AV33" i="19"/>
  <c r="BD36" i="19"/>
  <c r="BE35" i="19"/>
  <c r="AS34" i="19"/>
  <c r="AR35" i="19"/>
  <c r="AR35" i="18"/>
  <c r="AS34" i="18"/>
  <c r="BD35" i="18"/>
  <c r="BE34" i="18"/>
  <c r="AU35" i="18"/>
  <c r="AV34" i="18"/>
  <c r="BE35" i="17"/>
  <c r="BD36" i="17"/>
  <c r="AU34" i="17"/>
  <c r="AV33" i="17"/>
  <c r="BE33" i="16"/>
  <c r="BD34" i="16"/>
  <c r="AU34" i="16"/>
  <c r="AV33" i="16"/>
  <c r="AS33" i="16"/>
  <c r="AR34" i="16"/>
  <c r="AU36" i="15"/>
  <c r="AV35" i="15"/>
  <c r="BD35" i="15"/>
  <c r="BE34" i="15"/>
  <c r="BD35" i="14"/>
  <c r="BE34" i="14"/>
  <c r="AR35" i="14"/>
  <c r="AS34" i="14"/>
  <c r="AU34" i="14"/>
  <c r="AV33" i="14"/>
  <c r="AU35" i="13"/>
  <c r="AV34" i="13"/>
  <c r="BD35" i="13"/>
  <c r="BE34" i="13"/>
  <c r="AR35" i="13"/>
  <c r="AS34" i="13"/>
  <c r="AU35" i="12"/>
  <c r="AV34" i="12"/>
  <c r="BD34" i="12"/>
  <c r="BE33" i="12"/>
  <c r="AS33" i="12"/>
  <c r="AR34" i="12"/>
  <c r="AU34" i="11"/>
  <c r="AV33" i="11"/>
  <c r="BD34" i="11"/>
  <c r="BE33" i="11"/>
  <c r="AR34" i="11"/>
  <c r="AS33" i="11"/>
  <c r="AI18" i="2"/>
  <c r="BF15" i="2" s="1"/>
  <c r="BG15" i="2" s="1"/>
  <c r="Y21" i="3" s="1"/>
  <c r="R13" i="3" s="1"/>
  <c r="AJ18" i="2"/>
  <c r="BF16" i="2" s="1"/>
  <c r="BG16" i="2" s="1"/>
  <c r="Y22" i="3" s="1"/>
  <c r="H18" i="1"/>
  <c r="I18" i="1" s="1"/>
  <c r="J18" i="1" s="1"/>
  <c r="A16" i="2"/>
  <c r="B22" i="2" l="1"/>
  <c r="F22" i="2" s="1"/>
  <c r="B22" i="19"/>
  <c r="B22" i="12"/>
  <c r="B22" i="11"/>
  <c r="B22" i="17"/>
  <c r="B22" i="16"/>
  <c r="B22" i="13"/>
  <c r="B22" i="18"/>
  <c r="B22" i="15"/>
  <c r="B22" i="14"/>
  <c r="B73" i="3"/>
  <c r="C73" i="3" s="1"/>
  <c r="O73" i="3" s="1"/>
  <c r="X73" i="3" s="1"/>
  <c r="AR36" i="17"/>
  <c r="AS35" i="17"/>
  <c r="AR35" i="15"/>
  <c r="AS34" i="15"/>
  <c r="AR36" i="19"/>
  <c r="AS35" i="19"/>
  <c r="BD37" i="19"/>
  <c r="BE36" i="19"/>
  <c r="AV34" i="19"/>
  <c r="AU35" i="19"/>
  <c r="BE35" i="18"/>
  <c r="BD36" i="18"/>
  <c r="AV35" i="18"/>
  <c r="AU36" i="18"/>
  <c r="AR36" i="18"/>
  <c r="AS35" i="18"/>
  <c r="AU35" i="17"/>
  <c r="AV34" i="17"/>
  <c r="BD37" i="17"/>
  <c r="BE36" i="17"/>
  <c r="BD35" i="16"/>
  <c r="BE34" i="16"/>
  <c r="AR35" i="16"/>
  <c r="AS34" i="16"/>
  <c r="AU35" i="16"/>
  <c r="AV34" i="16"/>
  <c r="AU37" i="15"/>
  <c r="AV36" i="15"/>
  <c r="BE35" i="15"/>
  <c r="BD36" i="15"/>
  <c r="AR36" i="14"/>
  <c r="AS35" i="14"/>
  <c r="AV34" i="14"/>
  <c r="AU35" i="14"/>
  <c r="BD36" i="14"/>
  <c r="BE35" i="14"/>
  <c r="AR36" i="13"/>
  <c r="AS35" i="13"/>
  <c r="AU36" i="13"/>
  <c r="AV35" i="13"/>
  <c r="BD36" i="13"/>
  <c r="BE35" i="13"/>
  <c r="AV35" i="12"/>
  <c r="AU36" i="12"/>
  <c r="AR35" i="12"/>
  <c r="AS34" i="12"/>
  <c r="BD35" i="12"/>
  <c r="BE34" i="12"/>
  <c r="AR35" i="11"/>
  <c r="AS34" i="11"/>
  <c r="BD35" i="11"/>
  <c r="BE34" i="11"/>
  <c r="AU35" i="11"/>
  <c r="AV34" i="11"/>
  <c r="R4" i="3"/>
  <c r="R12" i="3"/>
  <c r="AU23" i="2"/>
  <c r="AU24" i="2" s="1"/>
  <c r="AU25" i="2" s="1"/>
  <c r="AU26" i="2" s="1"/>
  <c r="AU27" i="2" s="1"/>
  <c r="AU28" i="2" s="1"/>
  <c r="AU29" i="2" s="1"/>
  <c r="AU30" i="2" s="1"/>
  <c r="AU31" i="2" s="1"/>
  <c r="AU32" i="2" s="1"/>
  <c r="AU33" i="2" s="1"/>
  <c r="AU34" i="2" s="1"/>
  <c r="AU35" i="2" s="1"/>
  <c r="AU36" i="2" s="1"/>
  <c r="AU37" i="2" s="1"/>
  <c r="AU38" i="2" s="1"/>
  <c r="AU39" i="2" s="1"/>
  <c r="AU40" i="2" s="1"/>
  <c r="AU41" i="2" s="1"/>
  <c r="AU42" i="2" s="1"/>
  <c r="AU43" i="2" s="1"/>
  <c r="AR23" i="2"/>
  <c r="BD23" i="2"/>
  <c r="BE23" i="2" s="1"/>
  <c r="K18" i="1"/>
  <c r="S24" i="3" l="1" a="1"/>
  <c r="S24" i="3" s="1"/>
  <c r="R22" i="3" a="1"/>
  <c r="R22" i="3" s="1"/>
  <c r="Q24" i="3" a="1"/>
  <c r="Q24" i="3" s="1"/>
  <c r="Q23" i="3" a="1"/>
  <c r="Q23" i="3" s="1"/>
  <c r="S21" i="3" a="1"/>
  <c r="S21" i="3" s="1"/>
  <c r="R23" i="3" a="1"/>
  <c r="R23" i="3" s="1"/>
  <c r="R24" i="3" a="1"/>
  <c r="R24" i="3" s="1"/>
  <c r="S22" i="3" a="1"/>
  <c r="S22" i="3" s="1"/>
  <c r="S44" i="3" a="1"/>
  <c r="S44" i="3" s="1"/>
  <c r="Q22" i="3" a="1"/>
  <c r="Q22" i="3" s="1"/>
  <c r="S23" i="3" a="1"/>
  <c r="S23" i="3" s="1"/>
  <c r="Q44" i="3" a="1"/>
  <c r="Q44" i="3" s="1"/>
  <c r="R21" i="3" a="1"/>
  <c r="R21" i="3" s="1"/>
  <c r="Q21" i="3" a="1"/>
  <c r="Q21" i="3" s="1"/>
  <c r="R44" i="3" a="1"/>
  <c r="R44" i="3" s="1"/>
  <c r="P24" i="3" a="1"/>
  <c r="P24" i="3" s="1"/>
  <c r="U24" i="3" s="1"/>
  <c r="P44" i="3" a="1"/>
  <c r="P44" i="3" s="1"/>
  <c r="U44" i="3" s="1"/>
  <c r="P23" i="3" a="1"/>
  <c r="P23" i="3" s="1"/>
  <c r="U23" i="3" s="1"/>
  <c r="P22" i="3" a="1"/>
  <c r="P22" i="3" s="1"/>
  <c r="U22" i="3" s="1"/>
  <c r="P21" i="3" a="1"/>
  <c r="P21" i="3" s="1"/>
  <c r="U21" i="3" s="1"/>
  <c r="C22" i="2"/>
  <c r="AO22" i="2" s="1"/>
  <c r="AK22" i="2"/>
  <c r="C22" i="13"/>
  <c r="F22" i="13"/>
  <c r="AK22" i="13"/>
  <c r="C22" i="14"/>
  <c r="F22" i="14"/>
  <c r="AK22" i="14"/>
  <c r="F22" i="16"/>
  <c r="C22" i="16"/>
  <c r="AK22" i="16"/>
  <c r="C22" i="19"/>
  <c r="F22" i="19"/>
  <c r="AK22" i="19"/>
  <c r="F22" i="15"/>
  <c r="C22" i="15"/>
  <c r="AK22" i="15"/>
  <c r="F22" i="18"/>
  <c r="C22" i="18"/>
  <c r="AK22" i="18"/>
  <c r="F22" i="11"/>
  <c r="C22" i="11"/>
  <c r="AK22" i="11"/>
  <c r="F22" i="12"/>
  <c r="C22" i="12"/>
  <c r="AK22" i="12"/>
  <c r="C22" i="17"/>
  <c r="F22" i="17"/>
  <c r="AK22" i="17"/>
  <c r="X30" i="3"/>
  <c r="O30" i="3" s="1"/>
  <c r="X50" i="3"/>
  <c r="O50" i="3" s="1"/>
  <c r="AR36" i="15"/>
  <c r="AS35" i="15"/>
  <c r="AR37" i="17"/>
  <c r="AS36" i="17"/>
  <c r="AU36" i="19"/>
  <c r="AV35" i="19"/>
  <c r="BD38" i="19"/>
  <c r="BE37" i="19"/>
  <c r="AR37" i="19"/>
  <c r="AS36" i="19"/>
  <c r="AU37" i="18"/>
  <c r="AV36" i="18"/>
  <c r="BD37" i="18"/>
  <c r="BE36" i="18"/>
  <c r="AS36" i="18"/>
  <c r="AR37" i="18"/>
  <c r="BE37" i="17"/>
  <c r="BD38" i="17"/>
  <c r="AV35" i="17"/>
  <c r="AU36" i="17"/>
  <c r="AR36" i="16"/>
  <c r="AS35" i="16"/>
  <c r="AU36" i="16"/>
  <c r="AV35" i="16"/>
  <c r="BD36" i="16"/>
  <c r="BE35" i="16"/>
  <c r="BD37" i="15"/>
  <c r="BE36" i="15"/>
  <c r="AU38" i="15"/>
  <c r="AV37" i="15"/>
  <c r="AU36" i="14"/>
  <c r="AV35" i="14"/>
  <c r="BD37" i="14"/>
  <c r="BE36" i="14"/>
  <c r="AR37" i="14"/>
  <c r="AS36" i="14"/>
  <c r="BE36" i="13"/>
  <c r="BD37" i="13"/>
  <c r="AR37" i="13"/>
  <c r="AS36" i="13"/>
  <c r="AV36" i="13"/>
  <c r="AU37" i="13"/>
  <c r="BD36" i="12"/>
  <c r="BE35" i="12"/>
  <c r="AR36" i="12"/>
  <c r="AS35" i="12"/>
  <c r="AU37" i="12"/>
  <c r="AV36" i="12"/>
  <c r="BD36" i="11"/>
  <c r="BE35" i="11"/>
  <c r="AU36" i="11"/>
  <c r="AV35" i="11"/>
  <c r="AS35" i="11"/>
  <c r="AR36" i="11"/>
  <c r="AS23" i="2"/>
  <c r="AR24" i="2"/>
  <c r="BD24" i="2"/>
  <c r="BE24" i="2" s="1"/>
  <c r="AV23" i="2"/>
  <c r="L18" i="1"/>
  <c r="M18" i="1" s="1"/>
  <c r="G22" i="2" l="1"/>
  <c r="G22" i="12"/>
  <c r="AO22" i="12"/>
  <c r="AO22" i="15"/>
  <c r="G22" i="15"/>
  <c r="AO22" i="11"/>
  <c r="G22" i="11"/>
  <c r="AO22" i="16"/>
  <c r="G22" i="16"/>
  <c r="AO22" i="14"/>
  <c r="G22" i="14"/>
  <c r="G22" i="19"/>
  <c r="AO22" i="19"/>
  <c r="AO22" i="17"/>
  <c r="G22" i="17"/>
  <c r="AO22" i="18"/>
  <c r="G22" i="18"/>
  <c r="AO22" i="13"/>
  <c r="G22" i="13"/>
  <c r="X31" i="3"/>
  <c r="O31" i="3" s="1"/>
  <c r="X51" i="3"/>
  <c r="O51" i="3" s="1"/>
  <c r="AR37" i="15"/>
  <c r="AS36" i="15"/>
  <c r="AS37" i="17"/>
  <c r="AR38" i="17"/>
  <c r="AU37" i="19"/>
  <c r="AV36" i="19"/>
  <c r="AR38" i="19"/>
  <c r="AS37" i="19"/>
  <c r="BD39" i="19"/>
  <c r="BE38" i="19"/>
  <c r="AR38" i="18"/>
  <c r="AS37" i="18"/>
  <c r="BE37" i="18"/>
  <c r="BD38" i="18"/>
  <c r="AV37" i="18"/>
  <c r="AU38" i="18"/>
  <c r="AU37" i="17"/>
  <c r="AV36" i="17"/>
  <c r="BD39" i="17"/>
  <c r="BE38" i="17"/>
  <c r="AS36" i="16"/>
  <c r="AR37" i="16"/>
  <c r="BE36" i="16"/>
  <c r="BD37" i="16"/>
  <c r="AU37" i="16"/>
  <c r="AV36" i="16"/>
  <c r="AV38" i="15"/>
  <c r="AU39" i="15"/>
  <c r="BD38" i="15"/>
  <c r="BE37" i="15"/>
  <c r="AR38" i="14"/>
  <c r="AS37" i="14"/>
  <c r="BD38" i="14"/>
  <c r="BE37" i="14"/>
  <c r="AU37" i="14"/>
  <c r="AV36" i="14"/>
  <c r="BD38" i="13"/>
  <c r="BE37" i="13"/>
  <c r="AU38" i="13"/>
  <c r="AV37" i="13"/>
  <c r="AS37" i="13"/>
  <c r="AR38" i="13"/>
  <c r="AV37" i="12"/>
  <c r="AU38" i="12"/>
  <c r="BD37" i="12"/>
  <c r="BE36" i="12"/>
  <c r="AS36" i="12"/>
  <c r="AR37" i="12"/>
  <c r="AR37" i="11"/>
  <c r="AS36" i="11"/>
  <c r="AU37" i="11"/>
  <c r="AV36" i="11"/>
  <c r="BD37" i="11"/>
  <c r="BE36" i="11"/>
  <c r="AS24" i="2"/>
  <c r="AR25" i="2"/>
  <c r="BD25" i="2"/>
  <c r="BE25" i="2" s="1"/>
  <c r="AV24" i="2"/>
  <c r="N18" i="1"/>
  <c r="AR38" i="15" l="1"/>
  <c r="AS37" i="15"/>
  <c r="AS38" i="17"/>
  <c r="AR39" i="17"/>
  <c r="X32" i="3"/>
  <c r="O32" i="3" s="1"/>
  <c r="X52" i="3"/>
  <c r="O52" i="3" s="1"/>
  <c r="AS38" i="19"/>
  <c r="AR39" i="19"/>
  <c r="BE39" i="19"/>
  <c r="BD40" i="19"/>
  <c r="AU38" i="19"/>
  <c r="AV37" i="19"/>
  <c r="AU39" i="18"/>
  <c r="AV38" i="18"/>
  <c r="BD39" i="18"/>
  <c r="BE38" i="18"/>
  <c r="AR39" i="18"/>
  <c r="AS38" i="18"/>
  <c r="AU38" i="17"/>
  <c r="AV37" i="17"/>
  <c r="BE39" i="17"/>
  <c r="BD40" i="17"/>
  <c r="AV37" i="16"/>
  <c r="AU38" i="16"/>
  <c r="AR38" i="16"/>
  <c r="AS37" i="16"/>
  <c r="BD38" i="16"/>
  <c r="BE37" i="16"/>
  <c r="BE38" i="15"/>
  <c r="BD39" i="15"/>
  <c r="AU40" i="15"/>
  <c r="AV39" i="15"/>
  <c r="AU38" i="14"/>
  <c r="AV37" i="14"/>
  <c r="AS38" i="14"/>
  <c r="AR39" i="14"/>
  <c r="BD39" i="14"/>
  <c r="BE38" i="14"/>
  <c r="BE38" i="13"/>
  <c r="BD39" i="13"/>
  <c r="AR39" i="13"/>
  <c r="AS38" i="13"/>
  <c r="AV38" i="13"/>
  <c r="AU39" i="13"/>
  <c r="AU39" i="12"/>
  <c r="AV38" i="12"/>
  <c r="AS37" i="12"/>
  <c r="AR38" i="12"/>
  <c r="BD38" i="12"/>
  <c r="BE37" i="12"/>
  <c r="AU38" i="11"/>
  <c r="AV37" i="11"/>
  <c r="AR38" i="11"/>
  <c r="AS37" i="11"/>
  <c r="BD38" i="11"/>
  <c r="BE37" i="11"/>
  <c r="AR26" i="2"/>
  <c r="AS25" i="2"/>
  <c r="BD26" i="2"/>
  <c r="BE26" i="2" s="1"/>
  <c r="AV25" i="2"/>
  <c r="O18" i="1"/>
  <c r="X33" i="3" l="1"/>
  <c r="O33" i="3" s="1"/>
  <c r="X53" i="3"/>
  <c r="O53" i="3" s="1"/>
  <c r="AS39" i="17"/>
  <c r="AR40" i="17"/>
  <c r="AS38" i="15"/>
  <c r="AR39" i="15"/>
  <c r="BE40" i="19"/>
  <c r="BD41" i="19"/>
  <c r="AU39" i="19"/>
  <c r="AV38" i="19"/>
  <c r="AR40" i="19"/>
  <c r="AS39" i="19"/>
  <c r="AR40" i="18"/>
  <c r="AS39" i="18"/>
  <c r="AU40" i="18"/>
  <c r="AV39" i="18"/>
  <c r="BD40" i="18"/>
  <c r="BE39" i="18"/>
  <c r="BD41" i="17"/>
  <c r="BE40" i="17"/>
  <c r="AU39" i="17"/>
  <c r="AV38" i="17"/>
  <c r="AR39" i="16"/>
  <c r="AS38" i="16"/>
  <c r="AV38" i="16"/>
  <c r="AU39" i="16"/>
  <c r="BD39" i="16"/>
  <c r="BE38" i="16"/>
  <c r="AV40" i="15"/>
  <c r="AU41" i="15"/>
  <c r="BD40" i="15"/>
  <c r="BE39" i="15"/>
  <c r="BD40" i="14"/>
  <c r="BE39" i="14"/>
  <c r="AS39" i="14"/>
  <c r="AR40" i="14"/>
  <c r="AU39" i="14"/>
  <c r="AV38" i="14"/>
  <c r="BD40" i="13"/>
  <c r="BE39" i="13"/>
  <c r="AU40" i="13"/>
  <c r="AV39" i="13"/>
  <c r="AR40" i="13"/>
  <c r="AS39" i="13"/>
  <c r="BD39" i="12"/>
  <c r="BE38" i="12"/>
  <c r="AR39" i="12"/>
  <c r="AS38" i="12"/>
  <c r="AU40" i="12"/>
  <c r="AV39" i="12"/>
  <c r="AS38" i="11"/>
  <c r="AR39" i="11"/>
  <c r="BD39" i="11"/>
  <c r="BE38" i="11"/>
  <c r="AU39" i="11"/>
  <c r="AV38" i="11"/>
  <c r="AR27" i="2"/>
  <c r="AS26" i="2"/>
  <c r="BD27" i="2"/>
  <c r="AV26" i="2"/>
  <c r="P18" i="1"/>
  <c r="AR41" i="17" l="1"/>
  <c r="AS40" i="17"/>
  <c r="AR40" i="15"/>
  <c r="AS39" i="15"/>
  <c r="AR41" i="19"/>
  <c r="AS40" i="19"/>
  <c r="BD42" i="19"/>
  <c r="BE41" i="19"/>
  <c r="AU40" i="19"/>
  <c r="AV39" i="19"/>
  <c r="AU41" i="18"/>
  <c r="AV40" i="18"/>
  <c r="BE40" i="18"/>
  <c r="BD41" i="18"/>
  <c r="AR41" i="18"/>
  <c r="AS40" i="18"/>
  <c r="BD42" i="17"/>
  <c r="BE41" i="17"/>
  <c r="AU40" i="17"/>
  <c r="AV39" i="17"/>
  <c r="BE39" i="16"/>
  <c r="BD40" i="16"/>
  <c r="AU40" i="16"/>
  <c r="AV39" i="16"/>
  <c r="AR40" i="16"/>
  <c r="AS39" i="16"/>
  <c r="AU42" i="15"/>
  <c r="AV41" i="15"/>
  <c r="BD41" i="15"/>
  <c r="BE40" i="15"/>
  <c r="AR41" i="14"/>
  <c r="AS40" i="14"/>
  <c r="AU40" i="14"/>
  <c r="AV39" i="14"/>
  <c r="BE40" i="14"/>
  <c r="BD41" i="14"/>
  <c r="AR41" i="13"/>
  <c r="AS40" i="13"/>
  <c r="AU41" i="13"/>
  <c r="AV40" i="13"/>
  <c r="BD41" i="13"/>
  <c r="BE40" i="13"/>
  <c r="AU41" i="12"/>
  <c r="AV40" i="12"/>
  <c r="BD40" i="12"/>
  <c r="BE39" i="12"/>
  <c r="AR40" i="12"/>
  <c r="AS39" i="12"/>
  <c r="BD40" i="11"/>
  <c r="BE39" i="11"/>
  <c r="AV39" i="11"/>
  <c r="AU40" i="11"/>
  <c r="AR40" i="11"/>
  <c r="AS39" i="11"/>
  <c r="BD28" i="2"/>
  <c r="BE28" i="2" s="1"/>
  <c r="BE27" i="2"/>
  <c r="AS27" i="2"/>
  <c r="AR28" i="2"/>
  <c r="AV27" i="2"/>
  <c r="Q18" i="1"/>
  <c r="B18" i="1" s="1"/>
  <c r="A18" i="19" s="1"/>
  <c r="A23" i="19" s="1"/>
  <c r="X35" i="3" l="1"/>
  <c r="O35" i="3" s="1"/>
  <c r="X55" i="3"/>
  <c r="O55" i="3" s="1"/>
  <c r="AS40" i="15"/>
  <c r="AR41" i="15"/>
  <c r="X34" i="3"/>
  <c r="O34" i="3" s="1"/>
  <c r="X54" i="3"/>
  <c r="O54" i="3" s="1"/>
  <c r="AS41" i="17"/>
  <c r="AR42" i="17"/>
  <c r="BD43" i="19"/>
  <c r="BE42" i="19"/>
  <c r="B23" i="19"/>
  <c r="C23" i="19" s="1"/>
  <c r="G23" i="19" s="1"/>
  <c r="A24" i="19"/>
  <c r="AU41" i="19"/>
  <c r="AV40" i="19"/>
  <c r="AS41" i="19"/>
  <c r="AR42" i="19"/>
  <c r="AS41" i="18"/>
  <c r="AR42" i="18"/>
  <c r="A18" i="17"/>
  <c r="A23" i="17" s="1"/>
  <c r="A24" i="17" s="1"/>
  <c r="A18" i="18"/>
  <c r="A23" i="18" s="1"/>
  <c r="BD42" i="18"/>
  <c r="BE41" i="18"/>
  <c r="AU42" i="18"/>
  <c r="AV41" i="18"/>
  <c r="AU41" i="17"/>
  <c r="AV40" i="17"/>
  <c r="BD43" i="17"/>
  <c r="BE42" i="17"/>
  <c r="AR41" i="16"/>
  <c r="AS40" i="16"/>
  <c r="A18" i="15"/>
  <c r="A23" i="15" s="1"/>
  <c r="B23" i="15" s="1"/>
  <c r="A18" i="16"/>
  <c r="A23" i="16" s="1"/>
  <c r="AU41" i="16"/>
  <c r="AV40" i="16"/>
  <c r="BD41" i="16"/>
  <c r="BE40" i="16"/>
  <c r="BD42" i="15"/>
  <c r="BE41" i="15"/>
  <c r="AU43" i="15"/>
  <c r="AV42" i="15"/>
  <c r="A18" i="13"/>
  <c r="A23" i="13" s="1"/>
  <c r="A24" i="13" s="1"/>
  <c r="A18" i="14"/>
  <c r="A23" i="14" s="1"/>
  <c r="BD42" i="14"/>
  <c r="BE41" i="14"/>
  <c r="AV40" i="14"/>
  <c r="AU41" i="14"/>
  <c r="AS41" i="14"/>
  <c r="AR42" i="14"/>
  <c r="AU42" i="13"/>
  <c r="AV41" i="13"/>
  <c r="BE41" i="13"/>
  <c r="BD42" i="13"/>
  <c r="AR42" i="13"/>
  <c r="AS41" i="13"/>
  <c r="AS40" i="12"/>
  <c r="AR41" i="12"/>
  <c r="AU42" i="12"/>
  <c r="AV41" i="12"/>
  <c r="A18" i="11"/>
  <c r="A23" i="11" s="1"/>
  <c r="B23" i="11" s="1"/>
  <c r="C23" i="11" s="1"/>
  <c r="G23" i="11" s="1"/>
  <c r="A18" i="12"/>
  <c r="A23" i="12" s="1"/>
  <c r="BD41" i="12"/>
  <c r="BE40" i="12"/>
  <c r="AR41" i="11"/>
  <c r="AS40" i="11"/>
  <c r="AU41" i="11"/>
  <c r="AV40" i="11"/>
  <c r="BD41" i="11"/>
  <c r="BE40" i="11"/>
  <c r="A18" i="2"/>
  <c r="A70" i="3"/>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BD29" i="2"/>
  <c r="BE29" i="2" s="1"/>
  <c r="AS28" i="2"/>
  <c r="AR29" i="2"/>
  <c r="AV28" i="2"/>
  <c r="R18" i="1"/>
  <c r="S18" i="1" s="1"/>
  <c r="T18" i="1" s="1"/>
  <c r="AR43" i="17" l="1"/>
  <c r="AS43" i="17" s="1"/>
  <c r="AS42" i="17"/>
  <c r="AR42" i="15"/>
  <c r="AS41" i="15"/>
  <c r="X36" i="3"/>
  <c r="O36" i="3" s="1"/>
  <c r="X56" i="3"/>
  <c r="O56" i="3" s="1"/>
  <c r="F23" i="19"/>
  <c r="B23" i="17"/>
  <c r="C23" i="17" s="1"/>
  <c r="AO23" i="17" s="1"/>
  <c r="AR43" i="19"/>
  <c r="AS43" i="19" s="1"/>
  <c r="AS42" i="19"/>
  <c r="AU42" i="19"/>
  <c r="AV41" i="19"/>
  <c r="AO23" i="19"/>
  <c r="A25" i="19"/>
  <c r="B24" i="19"/>
  <c r="AK23" i="19"/>
  <c r="BE43" i="19"/>
  <c r="AU43" i="18"/>
  <c r="AV42" i="18"/>
  <c r="BD43" i="18"/>
  <c r="BE42" i="18"/>
  <c r="B23" i="18"/>
  <c r="F23" i="18" s="1"/>
  <c r="A24" i="18"/>
  <c r="AS42" i="18"/>
  <c r="AR43" i="18"/>
  <c r="AS43" i="18" s="1"/>
  <c r="A25" i="17"/>
  <c r="B24" i="17"/>
  <c r="BE43" i="17"/>
  <c r="A24" i="15"/>
  <c r="B24" i="15" s="1"/>
  <c r="F24" i="15" s="1"/>
  <c r="AV41" i="17"/>
  <c r="AU42" i="17"/>
  <c r="BD42" i="16"/>
  <c r="BE41" i="16"/>
  <c r="A24" i="16"/>
  <c r="B23" i="16"/>
  <c r="F23" i="16" s="1"/>
  <c r="AU42" i="16"/>
  <c r="AV41" i="16"/>
  <c r="AS41" i="16"/>
  <c r="AR42" i="16"/>
  <c r="AV43" i="15"/>
  <c r="AK23" i="15"/>
  <c r="C23" i="15"/>
  <c r="F23" i="15"/>
  <c r="BD43" i="15"/>
  <c r="BE42" i="15"/>
  <c r="B23" i="13"/>
  <c r="AK23" i="13" s="1"/>
  <c r="AU42" i="14"/>
  <c r="AV41" i="14"/>
  <c r="BE42" i="14"/>
  <c r="BD43" i="14"/>
  <c r="AR43" i="14"/>
  <c r="AS43" i="14" s="1"/>
  <c r="AS42" i="14"/>
  <c r="A24" i="14"/>
  <c r="B23" i="14"/>
  <c r="A24" i="11"/>
  <c r="A25" i="11" s="1"/>
  <c r="AS42" i="13"/>
  <c r="AR43" i="13"/>
  <c r="AS43" i="13" s="1"/>
  <c r="B24" i="13"/>
  <c r="A25" i="13"/>
  <c r="BD43" i="13"/>
  <c r="BE42" i="13"/>
  <c r="AU43" i="13"/>
  <c r="AV42" i="13"/>
  <c r="B23" i="12"/>
  <c r="F23" i="12" s="1"/>
  <c r="A24" i="12"/>
  <c r="AU43" i="12"/>
  <c r="AV42" i="12"/>
  <c r="AS41" i="12"/>
  <c r="AR42" i="12"/>
  <c r="BD42" i="12"/>
  <c r="BE41" i="12"/>
  <c r="BD42" i="11"/>
  <c r="BE41" i="11"/>
  <c r="AO23" i="11"/>
  <c r="AK23" i="11"/>
  <c r="F23" i="11"/>
  <c r="AU42" i="11"/>
  <c r="AV41" i="11"/>
  <c r="AR42" i="11"/>
  <c r="AS41" i="11"/>
  <c r="A129" i="3"/>
  <c r="O128" i="3"/>
  <c r="X128" i="3" s="1"/>
  <c r="B128" i="3"/>
  <c r="C128" i="3"/>
  <c r="B74" i="3"/>
  <c r="C74" i="3" s="1"/>
  <c r="O74" i="3" s="1"/>
  <c r="X74" i="3" s="1"/>
  <c r="BD30" i="2"/>
  <c r="BE30" i="2" s="1"/>
  <c r="AR30" i="2"/>
  <c r="AS29" i="2"/>
  <c r="AV29" i="2"/>
  <c r="BD31" i="2"/>
  <c r="BE31" i="2" s="1"/>
  <c r="A23" i="2"/>
  <c r="AR43" i="15" l="1"/>
  <c r="AS43" i="15" s="1"/>
  <c r="AS42" i="15"/>
  <c r="X37" i="3"/>
  <c r="O37" i="3" s="1"/>
  <c r="X57" i="3"/>
  <c r="O57" i="3" s="1"/>
  <c r="X38" i="3"/>
  <c r="O38" i="3" s="1"/>
  <c r="X58" i="3"/>
  <c r="O58" i="3" s="1"/>
  <c r="AA128" i="3"/>
  <c r="AE128" i="3"/>
  <c r="Z128" i="3"/>
  <c r="AF128" i="3"/>
  <c r="AC128" i="3"/>
  <c r="Y128" i="3"/>
  <c r="AB128" i="3"/>
  <c r="AG128" i="3"/>
  <c r="AH128" i="3"/>
  <c r="AD128" i="3"/>
  <c r="B24" i="11"/>
  <c r="F23" i="17"/>
  <c r="AK23" i="17"/>
  <c r="AK24" i="19"/>
  <c r="AU43" i="19"/>
  <c r="AV42" i="19"/>
  <c r="C24" i="19"/>
  <c r="A26" i="19"/>
  <c r="B25" i="19"/>
  <c r="C25" i="19" s="1"/>
  <c r="F24" i="19"/>
  <c r="AK23" i="18"/>
  <c r="BE43" i="18"/>
  <c r="C23" i="16"/>
  <c r="AO23" i="16" s="1"/>
  <c r="B24" i="18"/>
  <c r="C24" i="18" s="1"/>
  <c r="A25" i="18"/>
  <c r="C23" i="18"/>
  <c r="G23" i="17"/>
  <c r="AV43" i="18"/>
  <c r="AU43" i="17"/>
  <c r="AV42" i="17"/>
  <c r="A25" i="15"/>
  <c r="A26" i="15" s="1"/>
  <c r="B25" i="17"/>
  <c r="F25" i="17" s="1"/>
  <c r="A26" i="17"/>
  <c r="AK24" i="17"/>
  <c r="F24" i="17"/>
  <c r="C24" i="17"/>
  <c r="AK23" i="16"/>
  <c r="AU43" i="16"/>
  <c r="AV42" i="16"/>
  <c r="C23" i="13"/>
  <c r="AO23" i="13" s="1"/>
  <c r="AR43" i="16"/>
  <c r="AS43" i="16" s="1"/>
  <c r="AS42" i="16"/>
  <c r="A25" i="16"/>
  <c r="B24" i="16"/>
  <c r="F24" i="16" s="1"/>
  <c r="BE42" i="16"/>
  <c r="BD43" i="16"/>
  <c r="C24" i="15"/>
  <c r="BE43" i="15"/>
  <c r="C23" i="12"/>
  <c r="G23" i="12" s="1"/>
  <c r="F23" i="13"/>
  <c r="G23" i="15"/>
  <c r="AO23" i="15"/>
  <c r="AK24" i="15"/>
  <c r="A25" i="14"/>
  <c r="B24" i="14"/>
  <c r="C24" i="14" s="1"/>
  <c r="AO24" i="14" s="1"/>
  <c r="AV42" i="14"/>
  <c r="AU43" i="14"/>
  <c r="AK23" i="14"/>
  <c r="F23" i="14"/>
  <c r="C23" i="14"/>
  <c r="BE43" i="14"/>
  <c r="AV43" i="13"/>
  <c r="BE43" i="13"/>
  <c r="AK24" i="13"/>
  <c r="F24" i="13"/>
  <c r="A26" i="13"/>
  <c r="B25" i="13"/>
  <c r="C24" i="13"/>
  <c r="AR43" i="12"/>
  <c r="AS43" i="12" s="1"/>
  <c r="AS42" i="12"/>
  <c r="AV43" i="12"/>
  <c r="B24" i="12"/>
  <c r="F24" i="12" s="1"/>
  <c r="A25" i="12"/>
  <c r="AK23" i="12"/>
  <c r="F24" i="11"/>
  <c r="BD43" i="12"/>
  <c r="BE42" i="12"/>
  <c r="AU43" i="11"/>
  <c r="AV42" i="11"/>
  <c r="AR43" i="11"/>
  <c r="AS43" i="11" s="1"/>
  <c r="AS42" i="11"/>
  <c r="A26" i="11"/>
  <c r="B25" i="11"/>
  <c r="C25" i="11" s="1"/>
  <c r="AO25" i="11" s="1"/>
  <c r="BD43" i="11"/>
  <c r="BE42" i="11"/>
  <c r="A130" i="3"/>
  <c r="O129" i="3"/>
  <c r="X129" i="3" s="1"/>
  <c r="B129" i="3"/>
  <c r="C129" i="3"/>
  <c r="B75" i="3"/>
  <c r="C75" i="3" s="1"/>
  <c r="O75" i="3" s="1"/>
  <c r="X75" i="3" s="1"/>
  <c r="AR31" i="2"/>
  <c r="AS30" i="2"/>
  <c r="AV30" i="2"/>
  <c r="B23" i="2"/>
  <c r="AK23" i="2" s="1"/>
  <c r="A24" i="2"/>
  <c r="BD32" i="2"/>
  <c r="BE32" i="2" s="1"/>
  <c r="P128" i="3" l="1" a="1"/>
  <c r="P128" i="3" s="1"/>
  <c r="U128" i="3" s="1"/>
  <c r="Q128" i="3" a="1"/>
  <c r="Q128" i="3" s="1"/>
  <c r="S128" i="3" a="1"/>
  <c r="S128" i="3" s="1"/>
  <c r="R128" i="3" a="1"/>
  <c r="R128" i="3" s="1"/>
  <c r="X39" i="3"/>
  <c r="O39" i="3" s="1"/>
  <c r="X59" i="3"/>
  <c r="O59" i="3" s="1"/>
  <c r="C24" i="11"/>
  <c r="G24" i="11" s="1"/>
  <c r="AK24" i="11"/>
  <c r="Y129" i="3"/>
  <c r="AC129" i="3"/>
  <c r="AG129" i="3"/>
  <c r="AA129" i="3"/>
  <c r="AF129" i="3"/>
  <c r="AE129" i="3"/>
  <c r="AB129" i="3"/>
  <c r="AH129" i="3"/>
  <c r="AD129" i="3"/>
  <c r="Z129" i="3"/>
  <c r="AO23" i="12"/>
  <c r="B25" i="15"/>
  <c r="F25" i="15" s="1"/>
  <c r="G23" i="13"/>
  <c r="F24" i="18"/>
  <c r="G25" i="19"/>
  <c r="AO25" i="19"/>
  <c r="F25" i="19"/>
  <c r="G24" i="18"/>
  <c r="AO24" i="18"/>
  <c r="AK25" i="19"/>
  <c r="A27" i="19"/>
  <c r="B26" i="19"/>
  <c r="AV43" i="19"/>
  <c r="AO24" i="19"/>
  <c r="G24" i="19"/>
  <c r="G23" i="16"/>
  <c r="A26" i="18"/>
  <c r="B25" i="18"/>
  <c r="C25" i="18" s="1"/>
  <c r="AO23" i="18"/>
  <c r="G23" i="18"/>
  <c r="AK24" i="18"/>
  <c r="B26" i="17"/>
  <c r="A27" i="17"/>
  <c r="AK25" i="17"/>
  <c r="AV43" i="17"/>
  <c r="AO24" i="17"/>
  <c r="G24" i="17"/>
  <c r="C25" i="17"/>
  <c r="AK24" i="16"/>
  <c r="BE43" i="16"/>
  <c r="B25" i="16"/>
  <c r="C25" i="16" s="1"/>
  <c r="AO25" i="16" s="1"/>
  <c r="A26" i="16"/>
  <c r="C24" i="16"/>
  <c r="AV43" i="16"/>
  <c r="AO24" i="15"/>
  <c r="G24" i="15"/>
  <c r="A27" i="15"/>
  <c r="B26" i="15"/>
  <c r="C26" i="15" s="1"/>
  <c r="AO26" i="15" s="1"/>
  <c r="F24" i="14"/>
  <c r="AV43" i="14"/>
  <c r="G24" i="14"/>
  <c r="A26" i="14"/>
  <c r="B25" i="14"/>
  <c r="C25" i="14" s="1"/>
  <c r="AO25" i="14" s="1"/>
  <c r="G23" i="14"/>
  <c r="AO23" i="14"/>
  <c r="AK24" i="14"/>
  <c r="G24" i="13"/>
  <c r="AO24" i="13"/>
  <c r="AK25" i="13"/>
  <c r="F25" i="13"/>
  <c r="C25" i="13"/>
  <c r="A27" i="13"/>
  <c r="B26" i="13"/>
  <c r="B25" i="12"/>
  <c r="A26" i="12"/>
  <c r="AK24" i="12"/>
  <c r="BE43" i="12"/>
  <c r="C24" i="12"/>
  <c r="G25" i="11"/>
  <c r="AK25" i="11"/>
  <c r="BE43" i="11"/>
  <c r="F25" i="11"/>
  <c r="A27" i="11"/>
  <c r="B26" i="11"/>
  <c r="AV43" i="11"/>
  <c r="A131" i="3"/>
  <c r="O130" i="3"/>
  <c r="X130" i="3" s="1"/>
  <c r="B130" i="3"/>
  <c r="C130" i="3"/>
  <c r="B76" i="3"/>
  <c r="C76" i="3" s="1"/>
  <c r="O76" i="3" s="1"/>
  <c r="X76" i="3" s="1"/>
  <c r="AS31" i="2"/>
  <c r="AR32" i="2"/>
  <c r="AV31" i="2"/>
  <c r="C23" i="2"/>
  <c r="A25" i="2"/>
  <c r="B24" i="2"/>
  <c r="F23" i="2"/>
  <c r="BD33" i="2"/>
  <c r="BE33" i="2" s="1"/>
  <c r="P129" i="3" l="1" a="1"/>
  <c r="P129" i="3" s="1"/>
  <c r="U129" i="3" s="1"/>
  <c r="Q129" i="3" a="1"/>
  <c r="Q129" i="3" s="1"/>
  <c r="S129" i="3" a="1"/>
  <c r="S129" i="3" s="1"/>
  <c r="R129" i="3" a="1"/>
  <c r="R129" i="3" s="1"/>
  <c r="X40" i="3"/>
  <c r="O40" i="3" s="1"/>
  <c r="X60" i="3"/>
  <c r="O60" i="3" s="1"/>
  <c r="AO24" i="11"/>
  <c r="AA130" i="3"/>
  <c r="AE130" i="3"/>
  <c r="AB130" i="3"/>
  <c r="AG130" i="3"/>
  <c r="AD130" i="3"/>
  <c r="AF130" i="3"/>
  <c r="AC130" i="3"/>
  <c r="AH130" i="3"/>
  <c r="Y130" i="3"/>
  <c r="Z130" i="3"/>
  <c r="AK25" i="15"/>
  <c r="C25" i="15"/>
  <c r="G25" i="15" s="1"/>
  <c r="F25" i="18"/>
  <c r="AO25" i="18"/>
  <c r="G25" i="18"/>
  <c r="C26" i="19"/>
  <c r="B27" i="19"/>
  <c r="F27" i="19" s="1"/>
  <c r="A28" i="19"/>
  <c r="AK26" i="19"/>
  <c r="F26" i="19"/>
  <c r="F26" i="15"/>
  <c r="AK25" i="18"/>
  <c r="A27" i="18"/>
  <c r="B26" i="18"/>
  <c r="C26" i="18" s="1"/>
  <c r="F25" i="16"/>
  <c r="AK26" i="17"/>
  <c r="AL26" i="17" s="1"/>
  <c r="G25" i="17"/>
  <c r="AO25" i="17"/>
  <c r="F26" i="17"/>
  <c r="G25" i="16"/>
  <c r="A28" i="17"/>
  <c r="B27" i="17"/>
  <c r="F27" i="17" s="1"/>
  <c r="C26" i="17"/>
  <c r="G24" i="16"/>
  <c r="AO24" i="16"/>
  <c r="AO25" i="15"/>
  <c r="A27" i="16"/>
  <c r="B26" i="16"/>
  <c r="F26" i="16" s="1"/>
  <c r="AK25" i="16"/>
  <c r="G25" i="14"/>
  <c r="G26" i="15"/>
  <c r="AK26" i="15"/>
  <c r="A28" i="15"/>
  <c r="B27" i="15"/>
  <c r="AK25" i="14"/>
  <c r="F25" i="14"/>
  <c r="B26" i="14"/>
  <c r="C26" i="14" s="1"/>
  <c r="AO26" i="14" s="1"/>
  <c r="A27" i="14"/>
  <c r="AK26" i="13"/>
  <c r="AL26" i="13" s="1"/>
  <c r="C26" i="13"/>
  <c r="F26" i="13"/>
  <c r="A28" i="13"/>
  <c r="B27" i="13"/>
  <c r="C27" i="13" s="1"/>
  <c r="G27" i="13" s="1"/>
  <c r="G25" i="13"/>
  <c r="AO25" i="13"/>
  <c r="AK25" i="12"/>
  <c r="F25" i="12"/>
  <c r="G24" i="12"/>
  <c r="AO24" i="12"/>
  <c r="C25" i="12"/>
  <c r="B26" i="12"/>
  <c r="A27" i="12"/>
  <c r="AK26" i="11"/>
  <c r="F26" i="11"/>
  <c r="C26" i="11"/>
  <c r="B27" i="11"/>
  <c r="A28" i="11"/>
  <c r="A132" i="3"/>
  <c r="O131" i="3"/>
  <c r="X131" i="3" s="1"/>
  <c r="B131" i="3"/>
  <c r="C131" i="3"/>
  <c r="B77" i="3"/>
  <c r="C77" i="3" s="1"/>
  <c r="O77" i="3" s="1"/>
  <c r="X77" i="3" s="1"/>
  <c r="AK24" i="2"/>
  <c r="AS32" i="2"/>
  <c r="AR33" i="2"/>
  <c r="G23" i="2"/>
  <c r="AO23" i="2"/>
  <c r="C24" i="2"/>
  <c r="AV32" i="2"/>
  <c r="B25" i="2"/>
  <c r="A26" i="2"/>
  <c r="F24" i="2"/>
  <c r="BD34" i="2"/>
  <c r="BE34" i="2" s="1"/>
  <c r="P130" i="3" l="1" a="1"/>
  <c r="P130" i="3" s="1"/>
  <c r="U130" i="3" s="1"/>
  <c r="Q130" i="3" a="1"/>
  <c r="Q130" i="3" s="1"/>
  <c r="R130" i="3" a="1"/>
  <c r="R130" i="3" s="1"/>
  <c r="S130" i="3" a="1"/>
  <c r="S130" i="3" s="1"/>
  <c r="X41" i="3"/>
  <c r="O41" i="3" s="1"/>
  <c r="X61" i="3"/>
  <c r="O61" i="3" s="1"/>
  <c r="Y131" i="3"/>
  <c r="AC131" i="3"/>
  <c r="AG131" i="3"/>
  <c r="AB131" i="3"/>
  <c r="AH131" i="3"/>
  <c r="AE131" i="3"/>
  <c r="AF131" i="3"/>
  <c r="AD131" i="3"/>
  <c r="Z131" i="3"/>
  <c r="AA131" i="3"/>
  <c r="C27" i="19"/>
  <c r="G27" i="19" s="1"/>
  <c r="AO26" i="18"/>
  <c r="G26" i="18"/>
  <c r="F26" i="18"/>
  <c r="AL26" i="19"/>
  <c r="AK27" i="19"/>
  <c r="G26" i="19"/>
  <c r="AO26" i="19"/>
  <c r="A29" i="19"/>
  <c r="B28" i="19"/>
  <c r="F28" i="19" s="1"/>
  <c r="A28" i="18"/>
  <c r="B27" i="18"/>
  <c r="C27" i="18" s="1"/>
  <c r="AK26" i="18"/>
  <c r="AK27" i="17"/>
  <c r="G26" i="17"/>
  <c r="AO26" i="17"/>
  <c r="A29" i="17"/>
  <c r="B28" i="17"/>
  <c r="AK28" i="17" s="1"/>
  <c r="AL28" i="17" s="1"/>
  <c r="C27" i="17"/>
  <c r="AK26" i="16"/>
  <c r="A28" i="16"/>
  <c r="B27" i="16"/>
  <c r="C27" i="16" s="1"/>
  <c r="AO27" i="16" s="1"/>
  <c r="C26" i="16"/>
  <c r="A29" i="15"/>
  <c r="B28" i="15"/>
  <c r="F26" i="14"/>
  <c r="AK27" i="15"/>
  <c r="F27" i="15"/>
  <c r="AL26" i="15"/>
  <c r="C27" i="15"/>
  <c r="G26" i="14"/>
  <c r="A28" i="14"/>
  <c r="B27" i="14"/>
  <c r="AK26" i="14"/>
  <c r="AL26" i="14" s="1"/>
  <c r="AO26" i="13"/>
  <c r="G26" i="13"/>
  <c r="AK27" i="13"/>
  <c r="A29" i="13"/>
  <c r="B28" i="13"/>
  <c r="F27" i="13"/>
  <c r="AO27" i="13"/>
  <c r="F26" i="12"/>
  <c r="AO25" i="12"/>
  <c r="G25" i="12"/>
  <c r="A28" i="12"/>
  <c r="B27" i="12"/>
  <c r="C27" i="12" s="1"/>
  <c r="G27" i="12" s="1"/>
  <c r="AK26" i="12"/>
  <c r="C26" i="12"/>
  <c r="B28" i="11"/>
  <c r="F28" i="11" s="1"/>
  <c r="A29" i="11"/>
  <c r="G26" i="11"/>
  <c r="AO26" i="11"/>
  <c r="C27" i="11"/>
  <c r="F27" i="11"/>
  <c r="AK27" i="11"/>
  <c r="AL26" i="11"/>
  <c r="A133" i="3"/>
  <c r="O132" i="3"/>
  <c r="X132" i="3" s="1"/>
  <c r="B132" i="3"/>
  <c r="C132" i="3"/>
  <c r="B78" i="3"/>
  <c r="C78" i="3" s="1"/>
  <c r="O78" i="3" s="1"/>
  <c r="X78" i="3" s="1"/>
  <c r="AR34" i="2"/>
  <c r="AS33" i="2"/>
  <c r="AK25" i="2"/>
  <c r="G24" i="2"/>
  <c r="AO24" i="2"/>
  <c r="AV33" i="2"/>
  <c r="C25" i="2"/>
  <c r="A27" i="2"/>
  <c r="B26" i="2"/>
  <c r="F25" i="2"/>
  <c r="BD35" i="2"/>
  <c r="BE35" i="2" s="1"/>
  <c r="P131" i="3" l="1" a="1"/>
  <c r="P131" i="3" s="1"/>
  <c r="U131" i="3" s="1"/>
  <c r="Q131" i="3" a="1"/>
  <c r="Q131" i="3" s="1"/>
  <c r="S131" i="3" a="1"/>
  <c r="S131" i="3" s="1"/>
  <c r="R131" i="3" a="1"/>
  <c r="R131" i="3" s="1"/>
  <c r="X42" i="3"/>
  <c r="X62" i="3"/>
  <c r="AA132" i="3"/>
  <c r="AE132" i="3"/>
  <c r="AC132" i="3"/>
  <c r="AH132" i="3"/>
  <c r="AF132" i="3"/>
  <c r="AG132" i="3"/>
  <c r="Y132" i="3"/>
  <c r="AD132" i="3"/>
  <c r="Z132" i="3"/>
  <c r="AB132" i="3"/>
  <c r="AO27" i="19"/>
  <c r="C28" i="19"/>
  <c r="AO28" i="19" s="1"/>
  <c r="A30" i="19"/>
  <c r="B29" i="19"/>
  <c r="C29" i="19" s="1"/>
  <c r="AO29" i="19" s="1"/>
  <c r="AK28" i="19"/>
  <c r="AO27" i="18"/>
  <c r="G27" i="18"/>
  <c r="A29" i="18"/>
  <c r="B28" i="18"/>
  <c r="AL26" i="18"/>
  <c r="AK27" i="18"/>
  <c r="F27" i="18"/>
  <c r="F28" i="17"/>
  <c r="A30" i="17"/>
  <c r="B29" i="17"/>
  <c r="C29" i="17" s="1"/>
  <c r="G27" i="17"/>
  <c r="AO27" i="17"/>
  <c r="C28" i="17"/>
  <c r="AO26" i="16"/>
  <c r="G26" i="16"/>
  <c r="F27" i="16"/>
  <c r="G27" i="16"/>
  <c r="AK27" i="16"/>
  <c r="A29" i="16"/>
  <c r="B28" i="16"/>
  <c r="AK28" i="16" s="1"/>
  <c r="AL28" i="16" s="1"/>
  <c r="AL26" i="16"/>
  <c r="AK28" i="15"/>
  <c r="G27" i="15"/>
  <c r="AO27" i="15"/>
  <c r="B29" i="15"/>
  <c r="F29" i="15" s="1"/>
  <c r="A30" i="15"/>
  <c r="F28" i="15"/>
  <c r="C28" i="15"/>
  <c r="C27" i="14"/>
  <c r="AK27" i="14"/>
  <c r="A29" i="14"/>
  <c r="B28" i="14"/>
  <c r="F27" i="14"/>
  <c r="B29" i="13"/>
  <c r="A30" i="13"/>
  <c r="AK28" i="13"/>
  <c r="F28" i="13"/>
  <c r="F27" i="12"/>
  <c r="C28" i="13"/>
  <c r="G26" i="12"/>
  <c r="AO26" i="12"/>
  <c r="AO27" i="12"/>
  <c r="A29" i="12"/>
  <c r="B28" i="12"/>
  <c r="F28" i="12" s="1"/>
  <c r="AL26" i="12"/>
  <c r="AK27" i="12"/>
  <c r="AO27" i="11"/>
  <c r="G27" i="11"/>
  <c r="A30" i="11"/>
  <c r="B29" i="11"/>
  <c r="F29" i="11" s="1"/>
  <c r="AK28" i="11"/>
  <c r="C28" i="11"/>
  <c r="A134" i="3"/>
  <c r="O133" i="3"/>
  <c r="X133" i="3" s="1"/>
  <c r="B133" i="3"/>
  <c r="C133" i="3"/>
  <c r="B79" i="3"/>
  <c r="C79" i="3" s="1"/>
  <c r="O79" i="3" s="1"/>
  <c r="X79" i="3" s="1"/>
  <c r="AR35" i="2"/>
  <c r="AS34" i="2"/>
  <c r="AK26" i="2"/>
  <c r="G25" i="2"/>
  <c r="AO25" i="2"/>
  <c r="C26" i="2"/>
  <c r="AV34" i="2"/>
  <c r="F26" i="2"/>
  <c r="A28" i="2"/>
  <c r="B27" i="2"/>
  <c r="AK27" i="2" s="1"/>
  <c r="BD36" i="2"/>
  <c r="BE36" i="2" s="1"/>
  <c r="P132" i="3" l="1" a="1"/>
  <c r="P132" i="3" s="1"/>
  <c r="U132" i="3" s="1"/>
  <c r="Q132" i="3" a="1"/>
  <c r="Q132" i="3" s="1"/>
  <c r="S132" i="3" a="1"/>
  <c r="S132" i="3" s="1"/>
  <c r="R132" i="3" a="1"/>
  <c r="R132" i="3" s="1"/>
  <c r="O42" i="3"/>
  <c r="X43" i="3"/>
  <c r="X63" i="3"/>
  <c r="O62" i="3"/>
  <c r="AK29" i="13"/>
  <c r="Y133" i="3"/>
  <c r="AC133" i="3"/>
  <c r="AG133" i="3"/>
  <c r="AD133" i="3"/>
  <c r="AF133" i="3"/>
  <c r="Z133" i="3"/>
  <c r="AE133" i="3"/>
  <c r="AA133" i="3"/>
  <c r="AB133" i="3"/>
  <c r="AH133" i="3"/>
  <c r="G28" i="19"/>
  <c r="C28" i="16"/>
  <c r="AO28" i="16" s="1"/>
  <c r="G29" i="19"/>
  <c r="AL28" i="19"/>
  <c r="F28" i="16"/>
  <c r="AK29" i="19"/>
  <c r="F29" i="19"/>
  <c r="A31" i="19"/>
  <c r="B30" i="19"/>
  <c r="F30" i="19" s="1"/>
  <c r="AK28" i="18"/>
  <c r="F28" i="18"/>
  <c r="A30" i="18"/>
  <c r="B29" i="18"/>
  <c r="C29" i="18" s="1"/>
  <c r="C28" i="18"/>
  <c r="AO29" i="17"/>
  <c r="G29" i="17"/>
  <c r="B30" i="17"/>
  <c r="AK30" i="17" s="1"/>
  <c r="AL30" i="17" s="1"/>
  <c r="A31" i="17"/>
  <c r="G28" i="17"/>
  <c r="AO28" i="17"/>
  <c r="AK29" i="17"/>
  <c r="F29" i="17"/>
  <c r="A30" i="16"/>
  <c r="B29" i="16"/>
  <c r="F29" i="16" s="1"/>
  <c r="C29" i="15"/>
  <c r="AO28" i="15"/>
  <c r="G28" i="15"/>
  <c r="AL28" i="15"/>
  <c r="B30" i="15"/>
  <c r="C30" i="15" s="1"/>
  <c r="AO30" i="15" s="1"/>
  <c r="A31" i="15"/>
  <c r="AK29" i="15"/>
  <c r="AL29" i="15" s="1"/>
  <c r="G27" i="14"/>
  <c r="AO27" i="14"/>
  <c r="AK28" i="14"/>
  <c r="AL28" i="14" s="1"/>
  <c r="F28" i="14"/>
  <c r="F29" i="13"/>
  <c r="C28" i="14"/>
  <c r="A30" i="14"/>
  <c r="B29" i="14"/>
  <c r="AK29" i="14" s="1"/>
  <c r="AL29" i="14" s="1"/>
  <c r="AO28" i="13"/>
  <c r="G28" i="13"/>
  <c r="C28" i="12"/>
  <c r="C29" i="13"/>
  <c r="A31" i="13"/>
  <c r="B30" i="13"/>
  <c r="B29" i="12"/>
  <c r="C29" i="12" s="1"/>
  <c r="A30" i="12"/>
  <c r="AK28" i="12"/>
  <c r="AL28" i="12" s="1"/>
  <c r="G28" i="11"/>
  <c r="AO28" i="11"/>
  <c r="AK29" i="11"/>
  <c r="C29" i="11"/>
  <c r="AL28" i="11"/>
  <c r="A31" i="11"/>
  <c r="B30" i="11"/>
  <c r="C30" i="11" s="1"/>
  <c r="G30" i="11" s="1"/>
  <c r="A135" i="3"/>
  <c r="O134" i="3"/>
  <c r="X134" i="3" s="1"/>
  <c r="B134" i="3"/>
  <c r="C134" i="3"/>
  <c r="B80" i="3"/>
  <c r="C80" i="3" s="1"/>
  <c r="O80" i="3" s="1"/>
  <c r="X80" i="3" s="1"/>
  <c r="AS35" i="2"/>
  <c r="AR36" i="2"/>
  <c r="G26" i="2"/>
  <c r="AO26" i="2"/>
  <c r="AV35" i="2"/>
  <c r="C27" i="2"/>
  <c r="F27" i="2"/>
  <c r="A29" i="2"/>
  <c r="B28" i="2"/>
  <c r="BD37" i="2"/>
  <c r="BE37" i="2" s="1"/>
  <c r="X64" i="3" s="1"/>
  <c r="P133" i="3" l="1" a="1"/>
  <c r="P133" i="3" s="1"/>
  <c r="U133" i="3" s="1"/>
  <c r="Q133" i="3" a="1"/>
  <c r="Q133" i="3" s="1"/>
  <c r="S133" i="3" a="1"/>
  <c r="S133" i="3" s="1"/>
  <c r="R133" i="3" a="1"/>
  <c r="R133" i="3" s="1"/>
  <c r="O43" i="3"/>
  <c r="O63" i="3"/>
  <c r="O64" i="3"/>
  <c r="F30" i="13"/>
  <c r="AA134" i="3"/>
  <c r="AE134" i="3"/>
  <c r="Y134" i="3"/>
  <c r="AD134" i="3"/>
  <c r="AG134" i="3"/>
  <c r="AC134" i="3"/>
  <c r="Z134" i="3"/>
  <c r="AF134" i="3"/>
  <c r="AB134" i="3"/>
  <c r="AH134" i="3"/>
  <c r="G28" i="16"/>
  <c r="AK30" i="19"/>
  <c r="AL30" i="19" s="1"/>
  <c r="C30" i="19"/>
  <c r="AL29" i="19"/>
  <c r="A32" i="19"/>
  <c r="B31" i="19"/>
  <c r="C31" i="19" s="1"/>
  <c r="AO29" i="18"/>
  <c r="G29" i="18"/>
  <c r="AK29" i="18"/>
  <c r="AL29" i="18" s="1"/>
  <c r="F29" i="18"/>
  <c r="AO28" i="18"/>
  <c r="G28" i="18"/>
  <c r="A31" i="18"/>
  <c r="B30" i="18"/>
  <c r="AK30" i="18" s="1"/>
  <c r="AL30" i="18" s="1"/>
  <c r="AL28" i="18"/>
  <c r="A32" i="17"/>
  <c r="B31" i="17"/>
  <c r="AK31" i="17" s="1"/>
  <c r="AL31" i="17" s="1"/>
  <c r="F30" i="17"/>
  <c r="AL29" i="17"/>
  <c r="C30" i="17"/>
  <c r="AK29" i="16"/>
  <c r="C29" i="16"/>
  <c r="B30" i="16"/>
  <c r="C30" i="16" s="1"/>
  <c r="AO30" i="16" s="1"/>
  <c r="A31" i="16"/>
  <c r="G30" i="15"/>
  <c r="F29" i="12"/>
  <c r="AO29" i="15"/>
  <c r="G29" i="15"/>
  <c r="A32" i="15"/>
  <c r="B31" i="15"/>
  <c r="F31" i="15" s="1"/>
  <c r="AK30" i="15"/>
  <c r="F30" i="15"/>
  <c r="C29" i="14"/>
  <c r="A31" i="14"/>
  <c r="B30" i="14"/>
  <c r="AK30" i="14" s="1"/>
  <c r="AL30" i="14" s="1"/>
  <c r="C30" i="13"/>
  <c r="F29" i="14"/>
  <c r="AO28" i="14"/>
  <c r="G28" i="14"/>
  <c r="AK30" i="13"/>
  <c r="A32" i="13"/>
  <c r="B31" i="13"/>
  <c r="G28" i="12"/>
  <c r="AO28" i="12"/>
  <c r="G29" i="13"/>
  <c r="AO29" i="13"/>
  <c r="AO29" i="12"/>
  <c r="G29" i="12"/>
  <c r="A31" i="12"/>
  <c r="B30" i="12"/>
  <c r="AK29" i="12"/>
  <c r="F30" i="11"/>
  <c r="AO30" i="11"/>
  <c r="AK30" i="11"/>
  <c r="A32" i="11"/>
  <c r="B31" i="11"/>
  <c r="C31" i="11" s="1"/>
  <c r="AO31" i="11" s="1"/>
  <c r="AO29" i="11"/>
  <c r="G29" i="11"/>
  <c r="AL29" i="11"/>
  <c r="A136" i="3"/>
  <c r="C135" i="3"/>
  <c r="O135" i="3"/>
  <c r="X135" i="3" s="1"/>
  <c r="B135" i="3"/>
  <c r="B81" i="3"/>
  <c r="C81" i="3" s="1"/>
  <c r="O81" i="3" s="1"/>
  <c r="X81" i="3" s="1"/>
  <c r="AS36" i="2"/>
  <c r="AR37" i="2"/>
  <c r="AK28" i="2"/>
  <c r="G27" i="2"/>
  <c r="AO27" i="2"/>
  <c r="AV36" i="2"/>
  <c r="C28" i="2"/>
  <c r="A30" i="2"/>
  <c r="B29" i="2"/>
  <c r="F28" i="2"/>
  <c r="BD38" i="2"/>
  <c r="BE38" i="2" s="1"/>
  <c r="P134" i="3" l="1" a="1"/>
  <c r="P134" i="3" s="1"/>
  <c r="U134" i="3" s="1"/>
  <c r="Q134" i="3" a="1"/>
  <c r="Q134" i="3" s="1"/>
  <c r="R134" i="3" a="1"/>
  <c r="R134" i="3" s="1"/>
  <c r="S134" i="3" a="1"/>
  <c r="S134" i="3" s="1"/>
  <c r="AK31" i="13"/>
  <c r="Y135" i="3"/>
  <c r="AC135" i="3"/>
  <c r="AG135" i="3"/>
  <c r="Z135" i="3"/>
  <c r="AE135" i="3"/>
  <c r="AB135" i="3"/>
  <c r="AD135" i="3"/>
  <c r="AA135" i="3"/>
  <c r="AF135" i="3"/>
  <c r="AH135" i="3"/>
  <c r="F31" i="19"/>
  <c r="G31" i="19"/>
  <c r="AO31" i="19"/>
  <c r="F30" i="18"/>
  <c r="A33" i="19"/>
  <c r="B32" i="19"/>
  <c r="C32" i="19" s="1"/>
  <c r="AO30" i="19"/>
  <c r="G30" i="19"/>
  <c r="C30" i="18"/>
  <c r="AK31" i="19"/>
  <c r="AL31" i="19" s="1"/>
  <c r="F30" i="16"/>
  <c r="C31" i="15"/>
  <c r="G31" i="15" s="1"/>
  <c r="F31" i="17"/>
  <c r="A32" i="18"/>
  <c r="B31" i="18"/>
  <c r="C31" i="17"/>
  <c r="AO31" i="17" s="1"/>
  <c r="G30" i="17"/>
  <c r="AO30" i="17"/>
  <c r="A33" i="17"/>
  <c r="B32" i="17"/>
  <c r="AK32" i="17" s="1"/>
  <c r="B31" i="16"/>
  <c r="A32" i="16"/>
  <c r="G30" i="16"/>
  <c r="AK30" i="16"/>
  <c r="AL30" i="16" s="1"/>
  <c r="G29" i="16"/>
  <c r="AO29" i="16"/>
  <c r="AL29" i="16"/>
  <c r="F31" i="13"/>
  <c r="AL30" i="15"/>
  <c r="AK31" i="15"/>
  <c r="AL31" i="15" s="1"/>
  <c r="B32" i="15"/>
  <c r="F32" i="15" s="1"/>
  <c r="A33" i="15"/>
  <c r="C30" i="14"/>
  <c r="AO30" i="13"/>
  <c r="G30" i="13"/>
  <c r="A32" i="14"/>
  <c r="B31" i="14"/>
  <c r="G29" i="14"/>
  <c r="AO29" i="14"/>
  <c r="F30" i="14"/>
  <c r="F31" i="11"/>
  <c r="A33" i="13"/>
  <c r="B32" i="13"/>
  <c r="C31" i="13"/>
  <c r="AK30" i="12"/>
  <c r="AL29" i="12"/>
  <c r="C30" i="12"/>
  <c r="F30" i="12"/>
  <c r="A32" i="12"/>
  <c r="B31" i="12"/>
  <c r="F31" i="12" s="1"/>
  <c r="G31" i="11"/>
  <c r="A33" i="11"/>
  <c r="B32" i="11"/>
  <c r="AK31" i="11"/>
  <c r="AL30" i="11"/>
  <c r="A137" i="3"/>
  <c r="O136" i="3"/>
  <c r="X136" i="3" s="1"/>
  <c r="B136" i="3"/>
  <c r="C136" i="3"/>
  <c r="B82" i="3"/>
  <c r="C82" i="3" s="1"/>
  <c r="O82" i="3" s="1"/>
  <c r="X82" i="3" s="1"/>
  <c r="AR38" i="2"/>
  <c r="AS37" i="2"/>
  <c r="AK29" i="2"/>
  <c r="G28" i="2"/>
  <c r="AO28" i="2"/>
  <c r="AV37" i="2"/>
  <c r="C29" i="2"/>
  <c r="F29" i="2"/>
  <c r="A31" i="2"/>
  <c r="B30" i="2"/>
  <c r="BD39" i="2"/>
  <c r="BE39" i="2" s="1"/>
  <c r="P135" i="3" l="1" a="1"/>
  <c r="P135" i="3" s="1"/>
  <c r="U135" i="3" s="1"/>
  <c r="Q135" i="3" a="1"/>
  <c r="Q135" i="3" s="1"/>
  <c r="S135" i="3" a="1"/>
  <c r="S135" i="3" s="1"/>
  <c r="R135" i="3" a="1"/>
  <c r="R135" i="3" s="1"/>
  <c r="F32" i="13"/>
  <c r="C32" i="11"/>
  <c r="G32" i="11" s="1"/>
  <c r="AA136" i="3"/>
  <c r="AE136" i="3"/>
  <c r="Z136" i="3"/>
  <c r="AF136" i="3"/>
  <c r="AH136" i="3"/>
  <c r="AD136" i="3"/>
  <c r="AB136" i="3"/>
  <c r="AG136" i="3"/>
  <c r="AC136" i="3"/>
  <c r="Y136" i="3"/>
  <c r="F32" i="19"/>
  <c r="F32" i="17"/>
  <c r="AO32" i="19"/>
  <c r="G32" i="19"/>
  <c r="AO30" i="18"/>
  <c r="G30" i="18"/>
  <c r="A34" i="19"/>
  <c r="B33" i="19"/>
  <c r="AK33" i="19" s="1"/>
  <c r="AL33" i="19" s="1"/>
  <c r="AK32" i="19"/>
  <c r="AL32" i="19" s="1"/>
  <c r="AO31" i="15"/>
  <c r="C31" i="18"/>
  <c r="G31" i="17"/>
  <c r="AK31" i="18"/>
  <c r="C32" i="17"/>
  <c r="AO32" i="17" s="1"/>
  <c r="F31" i="18"/>
  <c r="A33" i="18"/>
  <c r="B32" i="18"/>
  <c r="AK32" i="18" s="1"/>
  <c r="AL32" i="18" s="1"/>
  <c r="A34" i="17"/>
  <c r="B33" i="17"/>
  <c r="AK33" i="17" s="1"/>
  <c r="AL33" i="17" s="1"/>
  <c r="AL32" i="17"/>
  <c r="AK31" i="16"/>
  <c r="F31" i="16"/>
  <c r="A33" i="16"/>
  <c r="B32" i="16"/>
  <c r="AK32" i="16" s="1"/>
  <c r="AL32" i="16" s="1"/>
  <c r="C31" i="16"/>
  <c r="A34" i="15"/>
  <c r="B33" i="15"/>
  <c r="AK33" i="15" s="1"/>
  <c r="AL33" i="15" s="1"/>
  <c r="AK32" i="15"/>
  <c r="C32" i="13"/>
  <c r="G32" i="13" s="1"/>
  <c r="C32" i="15"/>
  <c r="AK31" i="14"/>
  <c r="A33" i="14"/>
  <c r="B32" i="14"/>
  <c r="AK32" i="14" s="1"/>
  <c r="AL32" i="14" s="1"/>
  <c r="AO30" i="14"/>
  <c r="G30" i="14"/>
  <c r="F31" i="14"/>
  <c r="C31" i="14"/>
  <c r="AO31" i="13"/>
  <c r="G31" i="13"/>
  <c r="AK32" i="13"/>
  <c r="A34" i="13"/>
  <c r="B33" i="13"/>
  <c r="F32" i="11"/>
  <c r="A33" i="12"/>
  <c r="B32" i="12"/>
  <c r="AK31" i="12"/>
  <c r="AL31" i="12" s="1"/>
  <c r="C31" i="12"/>
  <c r="G30" i="12"/>
  <c r="AO30" i="12"/>
  <c r="AL30" i="12"/>
  <c r="AL31" i="11"/>
  <c r="A34" i="11"/>
  <c r="B33" i="11"/>
  <c r="AK32" i="11"/>
  <c r="O137" i="3"/>
  <c r="X137" i="3" s="1"/>
  <c r="B137" i="3"/>
  <c r="C137" i="3"/>
  <c r="B83" i="3"/>
  <c r="C83" i="3" s="1"/>
  <c r="O83" i="3" s="1"/>
  <c r="X83" i="3" s="1"/>
  <c r="AR39" i="2"/>
  <c r="AS38" i="2"/>
  <c r="AK30" i="2"/>
  <c r="G29" i="2"/>
  <c r="AO29" i="2"/>
  <c r="C30" i="2"/>
  <c r="AV38" i="2"/>
  <c r="F30" i="2"/>
  <c r="A32" i="2"/>
  <c r="B31" i="2"/>
  <c r="AK31" i="2" s="1"/>
  <c r="BD40" i="2"/>
  <c r="BE40" i="2" s="1"/>
  <c r="P136" i="3" l="1" a="1"/>
  <c r="P136" i="3" s="1"/>
  <c r="U136" i="3" s="1"/>
  <c r="S136" i="3" a="1"/>
  <c r="S136" i="3" s="1"/>
  <c r="Q136" i="3" a="1"/>
  <c r="Q136" i="3" s="1"/>
  <c r="R136" i="3" a="1"/>
  <c r="R136" i="3" s="1"/>
  <c r="AK33" i="13"/>
  <c r="AO32" i="11"/>
  <c r="AK32" i="12"/>
  <c r="AK33" i="11"/>
  <c r="Y137" i="3"/>
  <c r="AC137" i="3"/>
  <c r="AG137" i="3"/>
  <c r="AA137" i="3"/>
  <c r="AF137" i="3"/>
  <c r="AB137" i="3"/>
  <c r="AH137" i="3"/>
  <c r="AD137" i="3"/>
  <c r="Z137" i="3"/>
  <c r="AE137" i="3"/>
  <c r="C32" i="18"/>
  <c r="G32" i="18" s="1"/>
  <c r="F33" i="19"/>
  <c r="C33" i="17"/>
  <c r="G33" i="17" s="1"/>
  <c r="A35" i="19"/>
  <c r="B34" i="19"/>
  <c r="AK34" i="19" s="1"/>
  <c r="AL34" i="19" s="1"/>
  <c r="G32" i="17"/>
  <c r="F32" i="18"/>
  <c r="C33" i="19"/>
  <c r="AO31" i="18"/>
  <c r="G31" i="18"/>
  <c r="A34" i="18"/>
  <c r="B33" i="18"/>
  <c r="C33" i="18" s="1"/>
  <c r="AL31" i="18"/>
  <c r="C32" i="16"/>
  <c r="AO32" i="13"/>
  <c r="F32" i="16"/>
  <c r="F33" i="17"/>
  <c r="B34" i="17"/>
  <c r="AK34" i="17" s="1"/>
  <c r="A35" i="17"/>
  <c r="AO31" i="16"/>
  <c r="G31" i="16"/>
  <c r="B33" i="16"/>
  <c r="C33" i="16" s="1"/>
  <c r="G33" i="16" s="1"/>
  <c r="A34" i="16"/>
  <c r="C32" i="14"/>
  <c r="G32" i="14" s="1"/>
  <c r="C33" i="15"/>
  <c r="AO33" i="15" s="1"/>
  <c r="AL31" i="16"/>
  <c r="F32" i="14"/>
  <c r="F33" i="15"/>
  <c r="AL32" i="15"/>
  <c r="A35" i="15"/>
  <c r="B34" i="15"/>
  <c r="C34" i="15" s="1"/>
  <c r="AO32" i="15"/>
  <c r="G32" i="15"/>
  <c r="G31" i="14"/>
  <c r="AO31" i="14"/>
  <c r="A34" i="14"/>
  <c r="B33" i="14"/>
  <c r="C32" i="12"/>
  <c r="G32" i="12" s="1"/>
  <c r="AL31" i="14"/>
  <c r="C33" i="13"/>
  <c r="F33" i="13"/>
  <c r="A35" i="13"/>
  <c r="B34" i="13"/>
  <c r="AK34" i="13" s="1"/>
  <c r="AL34" i="13" s="1"/>
  <c r="AO31" i="12"/>
  <c r="G31" i="12"/>
  <c r="F32" i="12"/>
  <c r="A34" i="12"/>
  <c r="B33" i="12"/>
  <c r="AK33" i="12" s="1"/>
  <c r="AL33" i="12" s="1"/>
  <c r="A35" i="11"/>
  <c r="B34" i="11"/>
  <c r="C34" i="11" s="1"/>
  <c r="F33" i="11"/>
  <c r="C33" i="11"/>
  <c r="B84" i="3"/>
  <c r="C84" i="3" s="1"/>
  <c r="O84" i="3" s="1"/>
  <c r="X84" i="3" s="1"/>
  <c r="AS39" i="2"/>
  <c r="AR40" i="2"/>
  <c r="C31" i="2"/>
  <c r="G31" i="2" s="1"/>
  <c r="G30" i="2"/>
  <c r="AO30" i="2"/>
  <c r="AV39" i="2"/>
  <c r="A33" i="2"/>
  <c r="B32" i="2"/>
  <c r="AK32" i="2" s="1"/>
  <c r="F31" i="2"/>
  <c r="BD41" i="2"/>
  <c r="BE41" i="2" s="1"/>
  <c r="P137" i="3" l="1" a="1"/>
  <c r="P137" i="3" s="1"/>
  <c r="S137" i="3" a="1"/>
  <c r="S137" i="3" s="1"/>
  <c r="Q137" i="3" a="1"/>
  <c r="Q137" i="3" s="1"/>
  <c r="R137" i="3" a="1"/>
  <c r="R137" i="3" s="1"/>
  <c r="AO33" i="17"/>
  <c r="AO32" i="18"/>
  <c r="F33" i="16"/>
  <c r="AO33" i="16"/>
  <c r="AO33" i="18"/>
  <c r="G33" i="18"/>
  <c r="F34" i="19"/>
  <c r="AO33" i="19"/>
  <c r="G33" i="19"/>
  <c r="A36" i="19"/>
  <c r="B35" i="19"/>
  <c r="AK35" i="19" s="1"/>
  <c r="AL35" i="19" s="1"/>
  <c r="C34" i="19"/>
  <c r="B34" i="18"/>
  <c r="AK34" i="18" s="1"/>
  <c r="AL34" i="18" s="1"/>
  <c r="A35" i="18"/>
  <c r="AK33" i="18"/>
  <c r="AL33" i="18" s="1"/>
  <c r="F33" i="18"/>
  <c r="C34" i="17"/>
  <c r="AO32" i="14"/>
  <c r="B35" i="17"/>
  <c r="AK35" i="17" s="1"/>
  <c r="AL35" i="17" s="1"/>
  <c r="A36" i="17"/>
  <c r="F34" i="17"/>
  <c r="AL34" i="17"/>
  <c r="G32" i="16"/>
  <c r="AO32" i="16"/>
  <c r="G34" i="15"/>
  <c r="AO34" i="15"/>
  <c r="G33" i="15"/>
  <c r="AK33" i="16"/>
  <c r="F34" i="15"/>
  <c r="A35" i="16"/>
  <c r="B34" i="16"/>
  <c r="AK34" i="16" s="1"/>
  <c r="AL34" i="16" s="1"/>
  <c r="AO32" i="12"/>
  <c r="AK34" i="15"/>
  <c r="A36" i="15"/>
  <c r="B35" i="15"/>
  <c r="AK35" i="15" s="1"/>
  <c r="AL35" i="15" s="1"/>
  <c r="AK33" i="14"/>
  <c r="B34" i="14"/>
  <c r="A35" i="14"/>
  <c r="C33" i="14"/>
  <c r="F33" i="14"/>
  <c r="A36" i="13"/>
  <c r="B35" i="13"/>
  <c r="AK35" i="13" s="1"/>
  <c r="F34" i="13"/>
  <c r="C34" i="13"/>
  <c r="G33" i="13"/>
  <c r="AO33" i="13"/>
  <c r="A35" i="12"/>
  <c r="B34" i="12"/>
  <c r="AK34" i="12" s="1"/>
  <c r="AL34" i="12" s="1"/>
  <c r="C33" i="12"/>
  <c r="F33" i="12"/>
  <c r="G34" i="11"/>
  <c r="AO34" i="11"/>
  <c r="G33" i="11"/>
  <c r="AO33" i="11"/>
  <c r="AK34" i="11"/>
  <c r="F34" i="11"/>
  <c r="A36" i="11"/>
  <c r="B35" i="11"/>
  <c r="B85" i="3"/>
  <c r="C85" i="3" s="1"/>
  <c r="O85" i="3" s="1"/>
  <c r="X85" i="3" s="1"/>
  <c r="AS40" i="2"/>
  <c r="AR41" i="2"/>
  <c r="AO31" i="2"/>
  <c r="C32" i="2"/>
  <c r="AO32" i="2" s="1"/>
  <c r="AV40" i="2"/>
  <c r="A34" i="2"/>
  <c r="B33" i="2"/>
  <c r="F32" i="2"/>
  <c r="BD42" i="2"/>
  <c r="BE42" i="2" s="1"/>
  <c r="AL35" i="13" l="1"/>
  <c r="AK34" i="14"/>
  <c r="AK35" i="11"/>
  <c r="C35" i="19"/>
  <c r="G35" i="19" s="1"/>
  <c r="F35" i="19"/>
  <c r="C35" i="17"/>
  <c r="AO35" i="17" s="1"/>
  <c r="A37" i="19"/>
  <c r="B36" i="19"/>
  <c r="AK36" i="19" s="1"/>
  <c r="AL36" i="19" s="1"/>
  <c r="G34" i="19"/>
  <c r="AO34" i="19"/>
  <c r="F34" i="18"/>
  <c r="C34" i="18"/>
  <c r="B35" i="18"/>
  <c r="AK35" i="18" s="1"/>
  <c r="AL35" i="18" s="1"/>
  <c r="A36" i="18"/>
  <c r="F35" i="15"/>
  <c r="A37" i="17"/>
  <c r="B36" i="17"/>
  <c r="AK36" i="17" s="1"/>
  <c r="AL36" i="17" s="1"/>
  <c r="C35" i="15"/>
  <c r="AO35" i="15" s="1"/>
  <c r="C34" i="16"/>
  <c r="F35" i="17"/>
  <c r="G34" i="17"/>
  <c r="AO34" i="17"/>
  <c r="F34" i="16"/>
  <c r="AL33" i="16"/>
  <c r="A36" i="16"/>
  <c r="B35" i="16"/>
  <c r="AK35" i="16" s="1"/>
  <c r="AL35" i="16" s="1"/>
  <c r="A37" i="15"/>
  <c r="B36" i="15"/>
  <c r="AK36" i="15" s="1"/>
  <c r="AL36" i="15" s="1"/>
  <c r="AL34" i="15"/>
  <c r="A36" i="14"/>
  <c r="B35" i="14"/>
  <c r="AK35" i="14" s="1"/>
  <c r="AL35" i="14" s="1"/>
  <c r="F34" i="14"/>
  <c r="F35" i="11"/>
  <c r="G33" i="14"/>
  <c r="AO33" i="14"/>
  <c r="C34" i="14"/>
  <c r="AL33" i="14"/>
  <c r="F35" i="13"/>
  <c r="F34" i="12"/>
  <c r="C35" i="13"/>
  <c r="AO34" i="13"/>
  <c r="G34" i="13"/>
  <c r="A37" i="13"/>
  <c r="B36" i="13"/>
  <c r="AK36" i="13" s="1"/>
  <c r="AO33" i="12"/>
  <c r="G33" i="12"/>
  <c r="A36" i="12"/>
  <c r="B35" i="12"/>
  <c r="AK35" i="12" s="1"/>
  <c r="AL35" i="12" s="1"/>
  <c r="C34" i="12"/>
  <c r="C35" i="11"/>
  <c r="G35" i="11" s="1"/>
  <c r="A37" i="11"/>
  <c r="B36" i="11"/>
  <c r="AL34" i="11"/>
  <c r="B86" i="3"/>
  <c r="C86" i="3" s="1"/>
  <c r="O86" i="3" s="1"/>
  <c r="X86" i="3" s="1"/>
  <c r="AR42" i="2"/>
  <c r="AS41" i="2"/>
  <c r="AK33" i="2"/>
  <c r="G32" i="2"/>
  <c r="AV41" i="2"/>
  <c r="C33" i="2"/>
  <c r="F33" i="2"/>
  <c r="A35" i="2"/>
  <c r="B34" i="2"/>
  <c r="BD43" i="2"/>
  <c r="BE43" i="2" s="1"/>
  <c r="AK36" i="11" l="1"/>
  <c r="AO35" i="19"/>
  <c r="C36" i="17"/>
  <c r="AO36" i="17" s="1"/>
  <c r="G35" i="17"/>
  <c r="F36" i="19"/>
  <c r="G35" i="15"/>
  <c r="A38" i="19"/>
  <c r="B37" i="19"/>
  <c r="AK37" i="19" s="1"/>
  <c r="AL37" i="19" s="1"/>
  <c r="C36" i="19"/>
  <c r="A37" i="18"/>
  <c r="B36" i="18"/>
  <c r="AK36" i="18" s="1"/>
  <c r="AL36" i="18" s="1"/>
  <c r="C35" i="18"/>
  <c r="AO34" i="18"/>
  <c r="G34" i="18"/>
  <c r="F35" i="18"/>
  <c r="F36" i="17"/>
  <c r="B37" i="17"/>
  <c r="AK37" i="17" s="1"/>
  <c r="AL37" i="17" s="1"/>
  <c r="A38" i="17"/>
  <c r="G34" i="16"/>
  <c r="AO34" i="16"/>
  <c r="C36" i="15"/>
  <c r="G36" i="15" s="1"/>
  <c r="F35" i="16"/>
  <c r="C35" i="16"/>
  <c r="F36" i="15"/>
  <c r="A37" i="16"/>
  <c r="B36" i="16"/>
  <c r="AK36" i="16" s="1"/>
  <c r="AL36" i="16" s="1"/>
  <c r="F36" i="13"/>
  <c r="B37" i="15"/>
  <c r="AK37" i="15" s="1"/>
  <c r="AL37" i="15" s="1"/>
  <c r="A38" i="15"/>
  <c r="C36" i="13"/>
  <c r="G36" i="13" s="1"/>
  <c r="AO34" i="14"/>
  <c r="G34" i="14"/>
  <c r="F35" i="12"/>
  <c r="A37" i="14"/>
  <c r="B36" i="14"/>
  <c r="AK36" i="14" s="1"/>
  <c r="AL36" i="14" s="1"/>
  <c r="F35" i="14"/>
  <c r="C35" i="14"/>
  <c r="AO35" i="13"/>
  <c r="G35" i="13"/>
  <c r="C35" i="12"/>
  <c r="AL36" i="13"/>
  <c r="A38" i="13"/>
  <c r="B37" i="13"/>
  <c r="AO35" i="11"/>
  <c r="A37" i="12"/>
  <c r="B36" i="12"/>
  <c r="AK36" i="12" s="1"/>
  <c r="AL36" i="12" s="1"/>
  <c r="AO34" i="12"/>
  <c r="G34" i="12"/>
  <c r="C36" i="11"/>
  <c r="A38" i="11"/>
  <c r="B37" i="11"/>
  <c r="F36" i="11"/>
  <c r="B87" i="3"/>
  <c r="C87" i="3" s="1"/>
  <c r="O87" i="3" s="1"/>
  <c r="X87" i="3" s="1"/>
  <c r="AR43" i="2"/>
  <c r="AS43" i="2" s="1"/>
  <c r="AS42" i="2"/>
  <c r="AK34" i="2"/>
  <c r="G33" i="2"/>
  <c r="AO33" i="2"/>
  <c r="C34" i="2"/>
  <c r="AV42" i="2"/>
  <c r="AV43" i="2"/>
  <c r="F34" i="2"/>
  <c r="A36" i="2"/>
  <c r="B35" i="2"/>
  <c r="AK35" i="2" s="1"/>
  <c r="AK37" i="13" l="1"/>
  <c r="AK37" i="11"/>
  <c r="C36" i="18"/>
  <c r="G36" i="18" s="1"/>
  <c r="G36" i="17"/>
  <c r="C37" i="19"/>
  <c r="A39" i="19"/>
  <c r="B38" i="19"/>
  <c r="AK38" i="19" s="1"/>
  <c r="AL38" i="19" s="1"/>
  <c r="F37" i="17"/>
  <c r="G36" i="19"/>
  <c r="AO36" i="19"/>
  <c r="F37" i="19"/>
  <c r="F36" i="16"/>
  <c r="C37" i="17"/>
  <c r="F36" i="18"/>
  <c r="G35" i="18"/>
  <c r="AO35" i="18"/>
  <c r="B37" i="18"/>
  <c r="AK37" i="18" s="1"/>
  <c r="AL37" i="18" s="1"/>
  <c r="A38" i="18"/>
  <c r="AO36" i="15"/>
  <c r="C36" i="14"/>
  <c r="AO36" i="14" s="1"/>
  <c r="C36" i="16"/>
  <c r="AO36" i="16" s="1"/>
  <c r="A39" i="17"/>
  <c r="B38" i="17"/>
  <c r="AK38" i="17" s="1"/>
  <c r="AL38" i="17" s="1"/>
  <c r="C37" i="15"/>
  <c r="G37" i="15" s="1"/>
  <c r="G35" i="16"/>
  <c r="AO35" i="16"/>
  <c r="F37" i="15"/>
  <c r="A38" i="16"/>
  <c r="B37" i="16"/>
  <c r="AK37" i="16" s="1"/>
  <c r="AL37" i="16" s="1"/>
  <c r="AO36" i="13"/>
  <c r="B38" i="15"/>
  <c r="AK38" i="15" s="1"/>
  <c r="AL38" i="15" s="1"/>
  <c r="A39" i="15"/>
  <c r="AO35" i="14"/>
  <c r="G35" i="14"/>
  <c r="F36" i="14"/>
  <c r="A38" i="14"/>
  <c r="B37" i="14"/>
  <c r="AK37" i="14" s="1"/>
  <c r="AL37" i="14" s="1"/>
  <c r="C37" i="11"/>
  <c r="AO37" i="11" s="1"/>
  <c r="F36" i="12"/>
  <c r="F37" i="13"/>
  <c r="AO35" i="12"/>
  <c r="G35" i="12"/>
  <c r="B38" i="13"/>
  <c r="A39" i="13"/>
  <c r="C37" i="13"/>
  <c r="B37" i="12"/>
  <c r="AK37" i="12" s="1"/>
  <c r="AL37" i="12" s="1"/>
  <c r="A38" i="12"/>
  <c r="C36" i="12"/>
  <c r="G36" i="11"/>
  <c r="AO36" i="11"/>
  <c r="A39" i="11"/>
  <c r="B38" i="11"/>
  <c r="AK38" i="11" s="1"/>
  <c r="AL38" i="11" s="1"/>
  <c r="F37" i="11"/>
  <c r="B88" i="3"/>
  <c r="C88" i="3" s="1"/>
  <c r="O88" i="3" s="1"/>
  <c r="X88" i="3" s="1"/>
  <c r="C35" i="2"/>
  <c r="AO35" i="2" s="1"/>
  <c r="G34" i="2"/>
  <c r="AO34" i="2"/>
  <c r="F35" i="2"/>
  <c r="A37" i="2"/>
  <c r="B36" i="2"/>
  <c r="AK38" i="13" l="1"/>
  <c r="G36" i="16"/>
  <c r="AL37" i="11"/>
  <c r="AO36" i="18"/>
  <c r="C38" i="19"/>
  <c r="G38" i="19" s="1"/>
  <c r="F37" i="18"/>
  <c r="A40" i="19"/>
  <c r="B39" i="19"/>
  <c r="AK39" i="19" s="1"/>
  <c r="AL39" i="19" s="1"/>
  <c r="F38" i="19"/>
  <c r="G37" i="19"/>
  <c r="AO37" i="19"/>
  <c r="A39" i="18"/>
  <c r="B38" i="18"/>
  <c r="AK38" i="18" s="1"/>
  <c r="AL38" i="18" s="1"/>
  <c r="C37" i="18"/>
  <c r="G37" i="17"/>
  <c r="AO37" i="17"/>
  <c r="A40" i="17"/>
  <c r="B39" i="17"/>
  <c r="AK39" i="17" s="1"/>
  <c r="AL39" i="17" s="1"/>
  <c r="AO37" i="15"/>
  <c r="C38" i="17"/>
  <c r="G36" i="14"/>
  <c r="F38" i="17"/>
  <c r="F37" i="16"/>
  <c r="B38" i="16"/>
  <c r="AK38" i="16" s="1"/>
  <c r="AL38" i="16" s="1"/>
  <c r="A39" i="16"/>
  <c r="C37" i="16"/>
  <c r="F38" i="15"/>
  <c r="A40" i="15"/>
  <c r="B39" i="15"/>
  <c r="AK39" i="15" s="1"/>
  <c r="AL39" i="15" s="1"/>
  <c r="C38" i="15"/>
  <c r="G37" i="11"/>
  <c r="A39" i="14"/>
  <c r="B38" i="14"/>
  <c r="AK38" i="14" s="1"/>
  <c r="AL38" i="14" s="1"/>
  <c r="F37" i="14"/>
  <c r="C38" i="13"/>
  <c r="G38" i="13" s="1"/>
  <c r="C37" i="14"/>
  <c r="A40" i="13"/>
  <c r="B39" i="13"/>
  <c r="AO37" i="13"/>
  <c r="G37" i="13"/>
  <c r="F37" i="12"/>
  <c r="F38" i="13"/>
  <c r="AO36" i="12"/>
  <c r="G36" i="12"/>
  <c r="A39" i="12"/>
  <c r="B38" i="12"/>
  <c r="AK38" i="12" s="1"/>
  <c r="AL38" i="12" s="1"/>
  <c r="C38" i="11"/>
  <c r="AO38" i="11" s="1"/>
  <c r="C37" i="12"/>
  <c r="F38" i="11"/>
  <c r="A40" i="11"/>
  <c r="B39" i="11"/>
  <c r="AK39" i="11" s="1"/>
  <c r="AL39" i="11" s="1"/>
  <c r="B89" i="3"/>
  <c r="C89" i="3" s="1"/>
  <c r="O89" i="3" s="1"/>
  <c r="X89" i="3" s="1"/>
  <c r="G35" i="2"/>
  <c r="AK36" i="2"/>
  <c r="C36" i="2"/>
  <c r="A38" i="2"/>
  <c r="B37" i="2"/>
  <c r="AK37" i="2" s="1"/>
  <c r="F36" i="2"/>
  <c r="AK39" i="13" l="1"/>
  <c r="AO38" i="19"/>
  <c r="A41" i="19"/>
  <c r="B40" i="19"/>
  <c r="F40" i="19" s="1"/>
  <c r="F39" i="19"/>
  <c r="C39" i="19"/>
  <c r="C38" i="18"/>
  <c r="C38" i="16"/>
  <c r="AO38" i="16" s="1"/>
  <c r="G37" i="18"/>
  <c r="AO37" i="18"/>
  <c r="A40" i="18"/>
  <c r="B39" i="18"/>
  <c r="AK39" i="18" s="1"/>
  <c r="AL39" i="18" s="1"/>
  <c r="F38" i="18"/>
  <c r="C39" i="17"/>
  <c r="AO38" i="13"/>
  <c r="F38" i="16"/>
  <c r="AO38" i="17"/>
  <c r="G38" i="17"/>
  <c r="F39" i="17"/>
  <c r="A41" i="17"/>
  <c r="B40" i="17"/>
  <c r="C40" i="17" s="1"/>
  <c r="AO37" i="16"/>
  <c r="G37" i="16"/>
  <c r="A40" i="16"/>
  <c r="B39" i="16"/>
  <c r="AK39" i="16" s="1"/>
  <c r="AL39" i="16" s="1"/>
  <c r="G38" i="15"/>
  <c r="AO38" i="15"/>
  <c r="C39" i="15"/>
  <c r="A41" i="15"/>
  <c r="B40" i="15"/>
  <c r="F40" i="15" s="1"/>
  <c r="F39" i="15"/>
  <c r="F38" i="12"/>
  <c r="C38" i="14"/>
  <c r="F38" i="14"/>
  <c r="AO37" i="14"/>
  <c r="G37" i="14"/>
  <c r="B39" i="14"/>
  <c r="AK39" i="14" s="1"/>
  <c r="AL39" i="14" s="1"/>
  <c r="A40" i="14"/>
  <c r="C39" i="13"/>
  <c r="A41" i="13"/>
  <c r="B40" i="13"/>
  <c r="C38" i="12"/>
  <c r="F39" i="13"/>
  <c r="G38" i="11"/>
  <c r="AO37" i="12"/>
  <c r="G37" i="12"/>
  <c r="A40" i="12"/>
  <c r="B39" i="12"/>
  <c r="AK39" i="12" s="1"/>
  <c r="AL39" i="12" s="1"/>
  <c r="C39" i="11"/>
  <c r="G39" i="11" s="1"/>
  <c r="A41" i="11"/>
  <c r="B40" i="11"/>
  <c r="C40" i="11" s="1"/>
  <c r="F39" i="11"/>
  <c r="B90" i="3"/>
  <c r="C90" i="3" s="1"/>
  <c r="O90" i="3" s="1"/>
  <c r="X90" i="3" s="1"/>
  <c r="C37" i="2"/>
  <c r="G37" i="2" s="1"/>
  <c r="G36" i="2"/>
  <c r="AO36" i="2"/>
  <c r="F37" i="2"/>
  <c r="A39" i="2"/>
  <c r="B38" i="2"/>
  <c r="F40" i="13" l="1"/>
  <c r="G38" i="16"/>
  <c r="AO39" i="19"/>
  <c r="G39" i="19"/>
  <c r="B41" i="19"/>
  <c r="AK41" i="19" s="1"/>
  <c r="AL41" i="19" s="1"/>
  <c r="A42" i="19"/>
  <c r="AK40" i="19"/>
  <c r="C40" i="19"/>
  <c r="A41" i="18"/>
  <c r="B40" i="18"/>
  <c r="F39" i="18"/>
  <c r="C39" i="18"/>
  <c r="AO38" i="18"/>
  <c r="G38" i="18"/>
  <c r="AO40" i="17"/>
  <c r="G40" i="17"/>
  <c r="C39" i="16"/>
  <c r="AO39" i="16" s="1"/>
  <c r="F39" i="16"/>
  <c r="AK40" i="17"/>
  <c r="F40" i="17"/>
  <c r="B41" i="17"/>
  <c r="AK41" i="17" s="1"/>
  <c r="AL41" i="17" s="1"/>
  <c r="A42" i="17"/>
  <c r="AO39" i="17"/>
  <c r="G39" i="17"/>
  <c r="A41" i="16"/>
  <c r="B40" i="16"/>
  <c r="C40" i="16" s="1"/>
  <c r="C40" i="13"/>
  <c r="G40" i="13" s="1"/>
  <c r="AK40" i="15"/>
  <c r="G39" i="15"/>
  <c r="AO39" i="15"/>
  <c r="C40" i="15"/>
  <c r="B41" i="15"/>
  <c r="AK41" i="15" s="1"/>
  <c r="AL41" i="15" s="1"/>
  <c r="A42" i="15"/>
  <c r="F39" i="14"/>
  <c r="A41" i="14"/>
  <c r="B40" i="14"/>
  <c r="C40" i="14" s="1"/>
  <c r="C39" i="14"/>
  <c r="AO38" i="14"/>
  <c r="G38" i="14"/>
  <c r="AO38" i="12"/>
  <c r="G38" i="12"/>
  <c r="A42" i="13"/>
  <c r="B41" i="13"/>
  <c r="AK41" i="13" s="1"/>
  <c r="AL41" i="13" s="1"/>
  <c r="AK40" i="13"/>
  <c r="AO39" i="13"/>
  <c r="G39" i="13"/>
  <c r="A41" i="12"/>
  <c r="B40" i="12"/>
  <c r="F39" i="12"/>
  <c r="C39" i="12"/>
  <c r="AO39" i="11"/>
  <c r="F40" i="11"/>
  <c r="AO40" i="11"/>
  <c r="G40" i="11"/>
  <c r="A42" i="11"/>
  <c r="B41" i="11"/>
  <c r="AK40" i="11"/>
  <c r="B91" i="3"/>
  <c r="C91" i="3" s="1"/>
  <c r="O91" i="3" s="1"/>
  <c r="X91" i="3" s="1"/>
  <c r="AK38" i="2"/>
  <c r="AO37" i="2"/>
  <c r="C38" i="2"/>
  <c r="G38" i="2" s="1"/>
  <c r="F38" i="2"/>
  <c r="A40" i="2"/>
  <c r="B39" i="2"/>
  <c r="AK41" i="11" l="1"/>
  <c r="AO40" i="13"/>
  <c r="C41" i="19"/>
  <c r="G41" i="19" s="1"/>
  <c r="G39" i="16"/>
  <c r="A43" i="19"/>
  <c r="B42" i="19"/>
  <c r="F42" i="19" s="1"/>
  <c r="F41" i="19"/>
  <c r="G40" i="19"/>
  <c r="AO40" i="19"/>
  <c r="AK40" i="18"/>
  <c r="G39" i="18"/>
  <c r="AO39" i="18"/>
  <c r="C40" i="18"/>
  <c r="F41" i="17"/>
  <c r="F40" i="18"/>
  <c r="A42" i="18"/>
  <c r="B41" i="18"/>
  <c r="AK41" i="18" s="1"/>
  <c r="AL41" i="18" s="1"/>
  <c r="AO40" i="16"/>
  <c r="G40" i="16"/>
  <c r="A43" i="17"/>
  <c r="B42" i="17"/>
  <c r="C42" i="17" s="1"/>
  <c r="F40" i="16"/>
  <c r="C41" i="17"/>
  <c r="AK40" i="16"/>
  <c r="B41" i="16"/>
  <c r="AK41" i="16" s="1"/>
  <c r="AL41" i="16" s="1"/>
  <c r="A42" i="16"/>
  <c r="AO40" i="14"/>
  <c r="G40" i="14"/>
  <c r="F41" i="15"/>
  <c r="A43" i="15"/>
  <c r="B42" i="15"/>
  <c r="AK42" i="15" s="1"/>
  <c r="AL42" i="15" s="1"/>
  <c r="C41" i="15"/>
  <c r="G40" i="15"/>
  <c r="AO40" i="15"/>
  <c r="C41" i="13"/>
  <c r="A42" i="14"/>
  <c r="B41" i="14"/>
  <c r="AK41" i="14" s="1"/>
  <c r="AL41" i="14" s="1"/>
  <c r="AK40" i="14"/>
  <c r="F41" i="13"/>
  <c r="G39" i="14"/>
  <c r="AO39" i="14"/>
  <c r="F40" i="14"/>
  <c r="F41" i="11"/>
  <c r="A43" i="13"/>
  <c r="B42" i="13"/>
  <c r="AK40" i="12"/>
  <c r="AO39" i="12"/>
  <c r="G39" i="12"/>
  <c r="F40" i="12"/>
  <c r="A42" i="12"/>
  <c r="B41" i="12"/>
  <c r="AK41" i="12" s="1"/>
  <c r="AL41" i="12" s="1"/>
  <c r="C41" i="11"/>
  <c r="AO41" i="11" s="1"/>
  <c r="C40" i="12"/>
  <c r="A43" i="11"/>
  <c r="B42" i="11"/>
  <c r="F42" i="11" s="1"/>
  <c r="B92" i="3"/>
  <c r="C92" i="3" s="1"/>
  <c r="O92" i="3" s="1"/>
  <c r="X92" i="3" s="1"/>
  <c r="AK39" i="2"/>
  <c r="AO38" i="2"/>
  <c r="C39" i="2"/>
  <c r="F39" i="2"/>
  <c r="A41" i="2"/>
  <c r="B40" i="2"/>
  <c r="AK40" i="2" s="1"/>
  <c r="G41" i="11" l="1"/>
  <c r="AO41" i="19"/>
  <c r="C42" i="19"/>
  <c r="F41" i="16"/>
  <c r="A44" i="19"/>
  <c r="B43" i="19"/>
  <c r="F43" i="19" s="1"/>
  <c r="F41" i="18"/>
  <c r="AK42" i="19"/>
  <c r="AO42" i="17"/>
  <c r="G42" i="17"/>
  <c r="C41" i="18"/>
  <c r="B42" i="18"/>
  <c r="A43" i="18"/>
  <c r="AO40" i="18"/>
  <c r="G40" i="18"/>
  <c r="AO41" i="17"/>
  <c r="G41" i="17"/>
  <c r="AK42" i="17"/>
  <c r="A44" i="17"/>
  <c r="B43" i="17"/>
  <c r="C41" i="16"/>
  <c r="F42" i="17"/>
  <c r="A43" i="16"/>
  <c r="B42" i="16"/>
  <c r="F42" i="16" s="1"/>
  <c r="F42" i="15"/>
  <c r="C42" i="15"/>
  <c r="G42" i="15" s="1"/>
  <c r="AO41" i="15"/>
  <c r="G41" i="15"/>
  <c r="F41" i="14"/>
  <c r="A44" i="15"/>
  <c r="B43" i="15"/>
  <c r="F43" i="15" s="1"/>
  <c r="C41" i="14"/>
  <c r="B42" i="14"/>
  <c r="A43" i="14"/>
  <c r="G41" i="13"/>
  <c r="AO41" i="13"/>
  <c r="AK42" i="13"/>
  <c r="C41" i="12"/>
  <c r="AO41" i="12" s="1"/>
  <c r="C42" i="13"/>
  <c r="B43" i="13"/>
  <c r="A44" i="13"/>
  <c r="F42" i="13"/>
  <c r="B42" i="12"/>
  <c r="F42" i="12" s="1"/>
  <c r="A43" i="12"/>
  <c r="G40" i="12"/>
  <c r="AO40" i="12"/>
  <c r="F41" i="12"/>
  <c r="C42" i="11"/>
  <c r="AK42" i="11"/>
  <c r="A44" i="11"/>
  <c r="B43" i="11"/>
  <c r="B93" i="3"/>
  <c r="C93" i="3" s="1"/>
  <c r="O93" i="3" s="1"/>
  <c r="X93" i="3" s="1"/>
  <c r="G39" i="2"/>
  <c r="AO39" i="2"/>
  <c r="C40" i="2"/>
  <c r="A42" i="2"/>
  <c r="B41" i="2"/>
  <c r="AK41" i="2" s="1"/>
  <c r="F40" i="2"/>
  <c r="AK43" i="13" l="1"/>
  <c r="AK43" i="11"/>
  <c r="C43" i="19"/>
  <c r="G42" i="19"/>
  <c r="AO42" i="19"/>
  <c r="B44" i="19"/>
  <c r="C44" i="19" s="1"/>
  <c r="A45" i="19"/>
  <c r="AK43" i="19"/>
  <c r="AL43" i="19" s="1"/>
  <c r="AL42" i="19"/>
  <c r="AO42" i="15"/>
  <c r="A44" i="18"/>
  <c r="B43" i="18"/>
  <c r="C43" i="18" s="1"/>
  <c r="AK42" i="18"/>
  <c r="G41" i="18"/>
  <c r="AO41" i="18"/>
  <c r="C42" i="18"/>
  <c r="F42" i="18"/>
  <c r="AK43" i="17"/>
  <c r="AL43" i="17" s="1"/>
  <c r="AO41" i="16"/>
  <c r="G41" i="16"/>
  <c r="C43" i="17"/>
  <c r="AL42" i="17"/>
  <c r="B44" i="17"/>
  <c r="AK44" i="17" s="1"/>
  <c r="AL44" i="17" s="1"/>
  <c r="A45" i="17"/>
  <c r="F43" i="17"/>
  <c r="AK42" i="16"/>
  <c r="C42" i="16"/>
  <c r="B43" i="16"/>
  <c r="AK43" i="16" s="1"/>
  <c r="AL43" i="16" s="1"/>
  <c r="A44" i="16"/>
  <c r="AK43" i="15"/>
  <c r="B44" i="15"/>
  <c r="AK44" i="15" s="1"/>
  <c r="AL44" i="15" s="1"/>
  <c r="A45" i="15"/>
  <c r="C43" i="15"/>
  <c r="AK42" i="14"/>
  <c r="C42" i="14"/>
  <c r="A44" i="14"/>
  <c r="B43" i="14"/>
  <c r="F42" i="14"/>
  <c r="AO41" i="14"/>
  <c r="G41" i="14"/>
  <c r="A45" i="13"/>
  <c r="B44" i="13"/>
  <c r="C43" i="13"/>
  <c r="F43" i="13"/>
  <c r="G41" i="12"/>
  <c r="G42" i="13"/>
  <c r="AO42" i="13"/>
  <c r="AL42" i="13"/>
  <c r="AK42" i="12"/>
  <c r="A44" i="12"/>
  <c r="B43" i="12"/>
  <c r="AK43" i="12" s="1"/>
  <c r="AL43" i="12" s="1"/>
  <c r="C42" i="12"/>
  <c r="C43" i="11"/>
  <c r="G43" i="11" s="1"/>
  <c r="G42" i="11"/>
  <c r="AO42" i="11"/>
  <c r="F43" i="11"/>
  <c r="A45" i="11"/>
  <c r="B44" i="11"/>
  <c r="C44" i="11" s="1"/>
  <c r="G44" i="11" s="1"/>
  <c r="AL42" i="11"/>
  <c r="B94" i="3"/>
  <c r="C94" i="3" s="1"/>
  <c r="O94" i="3" s="1"/>
  <c r="X94" i="3" s="1"/>
  <c r="C41" i="2"/>
  <c r="AO41" i="2" s="1"/>
  <c r="G40" i="2"/>
  <c r="AO40" i="2"/>
  <c r="F41" i="2"/>
  <c r="A43" i="2"/>
  <c r="B42" i="2"/>
  <c r="AK44" i="13" l="1"/>
  <c r="AK43" i="14"/>
  <c r="F44" i="19"/>
  <c r="G44" i="19"/>
  <c r="AO44" i="19"/>
  <c r="AO43" i="19"/>
  <c r="G43" i="19"/>
  <c r="AO43" i="18"/>
  <c r="G43" i="18"/>
  <c r="A46" i="19"/>
  <c r="B45" i="19"/>
  <c r="F45" i="19" s="1"/>
  <c r="F44" i="17"/>
  <c r="F43" i="18"/>
  <c r="AK44" i="19"/>
  <c r="AL44" i="19" s="1"/>
  <c r="B44" i="18"/>
  <c r="C44" i="18" s="1"/>
  <c r="AO44" i="18" s="1"/>
  <c r="A45" i="18"/>
  <c r="G42" i="18"/>
  <c r="AO42" i="18"/>
  <c r="AL42" i="18"/>
  <c r="AK43" i="18"/>
  <c r="AL43" i="18" s="1"/>
  <c r="C44" i="17"/>
  <c r="F43" i="16"/>
  <c r="F43" i="12"/>
  <c r="C43" i="16"/>
  <c r="AO43" i="16" s="1"/>
  <c r="A46" i="17"/>
  <c r="B45" i="17"/>
  <c r="AK45" i="17" s="1"/>
  <c r="AL45" i="17" s="1"/>
  <c r="G43" i="17"/>
  <c r="AO43" i="17"/>
  <c r="G42" i="16"/>
  <c r="AO42" i="16"/>
  <c r="A45" i="16"/>
  <c r="B44" i="16"/>
  <c r="F44" i="16" s="1"/>
  <c r="F44" i="15"/>
  <c r="AL42" i="16"/>
  <c r="C44" i="15"/>
  <c r="G43" i="15"/>
  <c r="AO43" i="15"/>
  <c r="B45" i="15"/>
  <c r="F45" i="15" s="1"/>
  <c r="A46" i="15"/>
  <c r="AL43" i="15"/>
  <c r="A45" i="14"/>
  <c r="B44" i="14"/>
  <c r="F44" i="13"/>
  <c r="C43" i="14"/>
  <c r="G42" i="14"/>
  <c r="AO42" i="14"/>
  <c r="F43" i="14"/>
  <c r="AL42" i="14"/>
  <c r="C43" i="12"/>
  <c r="G43" i="13"/>
  <c r="AO43" i="13"/>
  <c r="C44" i="13"/>
  <c r="B45" i="13"/>
  <c r="C45" i="13" s="1"/>
  <c r="G45" i="13" s="1"/>
  <c r="A46" i="13"/>
  <c r="B44" i="12"/>
  <c r="C44" i="12" s="1"/>
  <c r="A45" i="12"/>
  <c r="AO42" i="12"/>
  <c r="G42" i="12"/>
  <c r="AL42" i="12"/>
  <c r="AO43" i="11"/>
  <c r="AK44" i="11"/>
  <c r="F44" i="11"/>
  <c r="B45" i="11"/>
  <c r="A46" i="11"/>
  <c r="AO44" i="11"/>
  <c r="B95" i="3"/>
  <c r="C95" i="3" s="1"/>
  <c r="O95" i="3" s="1"/>
  <c r="X95" i="3" s="1"/>
  <c r="G41" i="2"/>
  <c r="AK42" i="2"/>
  <c r="C42" i="2"/>
  <c r="F42" i="2"/>
  <c r="A44" i="2"/>
  <c r="B43" i="2"/>
  <c r="AK43" i="2" s="1"/>
  <c r="AK45" i="11" l="1"/>
  <c r="AL45" i="11" s="1"/>
  <c r="G44" i="18"/>
  <c r="A47" i="19"/>
  <c r="B46" i="19"/>
  <c r="F46" i="19" s="1"/>
  <c r="AK45" i="19"/>
  <c r="AL45" i="19" s="1"/>
  <c r="C45" i="19"/>
  <c r="A46" i="18"/>
  <c r="B45" i="18"/>
  <c r="AK45" i="18" s="1"/>
  <c r="AL45" i="18" s="1"/>
  <c r="AK44" i="18"/>
  <c r="AL44" i="18" s="1"/>
  <c r="C44" i="16"/>
  <c r="G44" i="16" s="1"/>
  <c r="F44" i="18"/>
  <c r="F45" i="17"/>
  <c r="C45" i="17"/>
  <c r="B46" i="17"/>
  <c r="AK46" i="17" s="1"/>
  <c r="AL46" i="17" s="1"/>
  <c r="A47" i="17"/>
  <c r="G43" i="16"/>
  <c r="G44" i="17"/>
  <c r="AO44" i="17"/>
  <c r="B45" i="16"/>
  <c r="AK45" i="16" s="1"/>
  <c r="AL45" i="16" s="1"/>
  <c r="A46" i="16"/>
  <c r="F45" i="13"/>
  <c r="AK44" i="16"/>
  <c r="AO44" i="15"/>
  <c r="G44" i="15"/>
  <c r="B46" i="15"/>
  <c r="AK46" i="15" s="1"/>
  <c r="AL46" i="15" s="1"/>
  <c r="A47" i="15"/>
  <c r="AK45" i="15"/>
  <c r="C45" i="15"/>
  <c r="F44" i="14"/>
  <c r="G43" i="14"/>
  <c r="AO43" i="14"/>
  <c r="AK44" i="14"/>
  <c r="C44" i="14"/>
  <c r="A46" i="14"/>
  <c r="B45" i="14"/>
  <c r="AK45" i="14" s="1"/>
  <c r="AL45" i="14" s="1"/>
  <c r="G44" i="12"/>
  <c r="AO44" i="12"/>
  <c r="B46" i="13"/>
  <c r="AK46" i="13" s="1"/>
  <c r="AL46" i="13" s="1"/>
  <c r="A47" i="13"/>
  <c r="AK45" i="13"/>
  <c r="AO45" i="13"/>
  <c r="AO44" i="13"/>
  <c r="G44" i="13"/>
  <c r="G43" i="12"/>
  <c r="AO43" i="12"/>
  <c r="F45" i="11"/>
  <c r="A46" i="12"/>
  <c r="B45" i="12"/>
  <c r="AK45" i="12" s="1"/>
  <c r="AL45" i="12" s="1"/>
  <c r="AK44" i="12"/>
  <c r="C45" i="11"/>
  <c r="AO45" i="11" s="1"/>
  <c r="F44" i="12"/>
  <c r="A47" i="11"/>
  <c r="B46" i="11"/>
  <c r="C46" i="11" s="1"/>
  <c r="AL44" i="11"/>
  <c r="B96" i="3"/>
  <c r="C96" i="3" s="1"/>
  <c r="O96" i="3" s="1"/>
  <c r="X96" i="3" s="1"/>
  <c r="C43" i="2"/>
  <c r="G43" i="2" s="1"/>
  <c r="G42" i="2"/>
  <c r="AO42" i="2"/>
  <c r="F43" i="2"/>
  <c r="A45" i="2"/>
  <c r="B44" i="2"/>
  <c r="AK44" i="2" s="1"/>
  <c r="AO44" i="16" l="1"/>
  <c r="F45" i="18"/>
  <c r="C46" i="17"/>
  <c r="AO46" i="17" s="1"/>
  <c r="C45" i="18"/>
  <c r="AO45" i="19"/>
  <c r="G45" i="19"/>
  <c r="AK46" i="19"/>
  <c r="AL46" i="19" s="1"/>
  <c r="A48" i="19"/>
  <c r="B47" i="19"/>
  <c r="AK47" i="19" s="1"/>
  <c r="AL47" i="19" s="1"/>
  <c r="C46" i="19"/>
  <c r="B46" i="18"/>
  <c r="C46" i="18" s="1"/>
  <c r="AO46" i="18" s="1"/>
  <c r="A47" i="18"/>
  <c r="C45" i="14"/>
  <c r="AO45" i="14" s="1"/>
  <c r="A48" i="17"/>
  <c r="B47" i="17"/>
  <c r="AK47" i="17" s="1"/>
  <c r="AL47" i="17" s="1"/>
  <c r="F45" i="16"/>
  <c r="AO45" i="17"/>
  <c r="G45" i="17"/>
  <c r="C45" i="16"/>
  <c r="G45" i="16" s="1"/>
  <c r="F46" i="17"/>
  <c r="F46" i="15"/>
  <c r="A47" i="16"/>
  <c r="B46" i="16"/>
  <c r="F46" i="16" s="1"/>
  <c r="AL44" i="16"/>
  <c r="B47" i="15"/>
  <c r="F47" i="15" s="1"/>
  <c r="A48" i="15"/>
  <c r="F45" i="14"/>
  <c r="AL45" i="15"/>
  <c r="G45" i="15"/>
  <c r="AO45" i="15"/>
  <c r="C46" i="15"/>
  <c r="A47" i="14"/>
  <c r="B46" i="14"/>
  <c r="C46" i="14" s="1"/>
  <c r="AO44" i="14"/>
  <c r="G44" i="14"/>
  <c r="AL44" i="14"/>
  <c r="C45" i="12"/>
  <c r="F46" i="13"/>
  <c r="A48" i="13"/>
  <c r="B47" i="13"/>
  <c r="AK47" i="13" s="1"/>
  <c r="AL47" i="13" s="1"/>
  <c r="AL45" i="13"/>
  <c r="C46" i="13"/>
  <c r="A47" i="12"/>
  <c r="B46" i="12"/>
  <c r="AK46" i="12" s="1"/>
  <c r="AL46" i="12" s="1"/>
  <c r="G45" i="11"/>
  <c r="AL44" i="12"/>
  <c r="F45" i="12"/>
  <c r="AO46" i="11"/>
  <c r="G46" i="11"/>
  <c r="B47" i="11"/>
  <c r="A48" i="11"/>
  <c r="AK46" i="11"/>
  <c r="F46" i="11"/>
  <c r="B97" i="3"/>
  <c r="C97" i="3" s="1"/>
  <c r="O97" i="3" s="1"/>
  <c r="X97" i="3" s="1"/>
  <c r="AO43" i="2"/>
  <c r="C44" i="2"/>
  <c r="AO44" i="2" s="1"/>
  <c r="F44" i="2"/>
  <c r="A46" i="2"/>
  <c r="B45" i="2"/>
  <c r="AK47" i="11" l="1"/>
  <c r="G46" i="17"/>
  <c r="AO45" i="16"/>
  <c r="F47" i="19"/>
  <c r="F46" i="18"/>
  <c r="C47" i="19"/>
  <c r="AO45" i="18"/>
  <c r="G45" i="18"/>
  <c r="G46" i="19"/>
  <c r="AO46" i="19"/>
  <c r="A49" i="19"/>
  <c r="B48" i="19"/>
  <c r="AK48" i="19" s="1"/>
  <c r="AL48" i="19" s="1"/>
  <c r="A48" i="18"/>
  <c r="B47" i="18"/>
  <c r="AK47" i="18" s="1"/>
  <c r="AL47" i="18" s="1"/>
  <c r="G45" i="14"/>
  <c r="G46" i="18"/>
  <c r="AK46" i="18"/>
  <c r="F47" i="17"/>
  <c r="C47" i="17"/>
  <c r="B48" i="17"/>
  <c r="AK48" i="17" s="1"/>
  <c r="AL48" i="17" s="1"/>
  <c r="A49" i="17"/>
  <c r="C47" i="15"/>
  <c r="AO47" i="15" s="1"/>
  <c r="AK46" i="16"/>
  <c r="C46" i="16"/>
  <c r="B47" i="16"/>
  <c r="AK47" i="16" s="1"/>
  <c r="AL47" i="16" s="1"/>
  <c r="A48" i="16"/>
  <c r="A49" i="15"/>
  <c r="B48" i="15"/>
  <c r="AK48" i="15" s="1"/>
  <c r="AL48" i="15" s="1"/>
  <c r="AO46" i="15"/>
  <c r="G46" i="15"/>
  <c r="AK47" i="15"/>
  <c r="AO46" i="14"/>
  <c r="G46" i="14"/>
  <c r="AK46" i="14"/>
  <c r="F46" i="14"/>
  <c r="A48" i="14"/>
  <c r="B47" i="14"/>
  <c r="AK47" i="14" s="1"/>
  <c r="AL47" i="14" s="1"/>
  <c r="AO46" i="13"/>
  <c r="G46" i="13"/>
  <c r="A49" i="13"/>
  <c r="B48" i="13"/>
  <c r="AK48" i="13" s="1"/>
  <c r="AL48" i="13" s="1"/>
  <c r="C47" i="13"/>
  <c r="F47" i="13"/>
  <c r="AO45" i="12"/>
  <c r="G45" i="12"/>
  <c r="F46" i="12"/>
  <c r="C46" i="12"/>
  <c r="B47" i="12"/>
  <c r="AK47" i="12" s="1"/>
  <c r="AL47" i="12" s="1"/>
  <c r="A48" i="12"/>
  <c r="A49" i="11"/>
  <c r="B48" i="11"/>
  <c r="AK48" i="11" s="1"/>
  <c r="AL48" i="11" s="1"/>
  <c r="F47" i="11"/>
  <c r="AL46" i="11"/>
  <c r="C47" i="11"/>
  <c r="B98" i="3"/>
  <c r="C98" i="3" s="1"/>
  <c r="O98" i="3" s="1"/>
  <c r="X98" i="3" s="1"/>
  <c r="G44" i="2"/>
  <c r="AK45" i="2"/>
  <c r="C45" i="2"/>
  <c r="G45" i="2" s="1"/>
  <c r="F45" i="2"/>
  <c r="A47" i="2"/>
  <c r="B46" i="2"/>
  <c r="AK46" i="2" s="1"/>
  <c r="C47" i="18" l="1"/>
  <c r="AO47" i="18" s="1"/>
  <c r="F48" i="19"/>
  <c r="C48" i="19"/>
  <c r="G48" i="19" s="1"/>
  <c r="G47" i="19"/>
  <c r="AO47" i="19"/>
  <c r="F47" i="18"/>
  <c r="A50" i="19"/>
  <c r="B49" i="19"/>
  <c r="AK49" i="19" s="1"/>
  <c r="AL49" i="19" s="1"/>
  <c r="A49" i="18"/>
  <c r="B48" i="18"/>
  <c r="AK48" i="18" s="1"/>
  <c r="AL48" i="18" s="1"/>
  <c r="C48" i="17"/>
  <c r="AL46" i="18"/>
  <c r="F48" i="17"/>
  <c r="G47" i="17"/>
  <c r="AO47" i="17"/>
  <c r="F47" i="16"/>
  <c r="A50" i="17"/>
  <c r="B49" i="17"/>
  <c r="AK49" i="17" s="1"/>
  <c r="AL49" i="17" s="1"/>
  <c r="G47" i="15"/>
  <c r="G46" i="16"/>
  <c r="AO46" i="16"/>
  <c r="A49" i="16"/>
  <c r="B48" i="16"/>
  <c r="F48" i="16" s="1"/>
  <c r="C47" i="16"/>
  <c r="AL46" i="16"/>
  <c r="F48" i="15"/>
  <c r="B49" i="15"/>
  <c r="AK49" i="15" s="1"/>
  <c r="AL49" i="15" s="1"/>
  <c r="A50" i="15"/>
  <c r="AL47" i="15"/>
  <c r="C48" i="15"/>
  <c r="F47" i="14"/>
  <c r="AL46" i="14"/>
  <c r="A49" i="14"/>
  <c r="B48" i="14"/>
  <c r="AK48" i="14" s="1"/>
  <c r="AL48" i="14" s="1"/>
  <c r="C48" i="13"/>
  <c r="C47" i="14"/>
  <c r="AO47" i="13"/>
  <c r="G47" i="13"/>
  <c r="A50" i="13"/>
  <c r="B49" i="13"/>
  <c r="F48" i="13"/>
  <c r="G46" i="12"/>
  <c r="AO46" i="12"/>
  <c r="A49" i="12"/>
  <c r="B48" i="12"/>
  <c r="AK48" i="12" s="1"/>
  <c r="AL48" i="12" s="1"/>
  <c r="C47" i="12"/>
  <c r="F47" i="12"/>
  <c r="C48" i="11"/>
  <c r="B49" i="11"/>
  <c r="A50" i="11"/>
  <c r="AO47" i="11"/>
  <c r="G47" i="11"/>
  <c r="F48" i="11"/>
  <c r="B99" i="3"/>
  <c r="C99" i="3" s="1"/>
  <c r="O99" i="3" s="1"/>
  <c r="X99" i="3" s="1"/>
  <c r="C46" i="2"/>
  <c r="G46" i="2" s="1"/>
  <c r="AO45" i="2"/>
  <c r="F46" i="2"/>
  <c r="A48" i="2"/>
  <c r="B47" i="2"/>
  <c r="AK47" i="2" s="1"/>
  <c r="AK49" i="13" l="1"/>
  <c r="G47" i="18"/>
  <c r="AK49" i="11"/>
  <c r="AO48" i="19"/>
  <c r="C49" i="19"/>
  <c r="A51" i="19"/>
  <c r="B50" i="19"/>
  <c r="AK50" i="19" s="1"/>
  <c r="AL50" i="19" s="1"/>
  <c r="F49" i="19"/>
  <c r="AO48" i="17"/>
  <c r="G48" i="17"/>
  <c r="C48" i="18"/>
  <c r="A50" i="18"/>
  <c r="B49" i="18"/>
  <c r="AK49" i="18" s="1"/>
  <c r="AL49" i="18" s="1"/>
  <c r="F49" i="17"/>
  <c r="F48" i="18"/>
  <c r="A51" i="17"/>
  <c r="B50" i="17"/>
  <c r="AK50" i="17" s="1"/>
  <c r="AL50" i="17" s="1"/>
  <c r="C49" i="17"/>
  <c r="A50" i="16"/>
  <c r="B49" i="16"/>
  <c r="AK49" i="16" s="1"/>
  <c r="AL49" i="16" s="1"/>
  <c r="G47" i="16"/>
  <c r="AO47" i="16"/>
  <c r="AK48" i="16"/>
  <c r="AL48" i="16" s="1"/>
  <c r="C48" i="16"/>
  <c r="F49" i="15"/>
  <c r="AO48" i="15"/>
  <c r="G48" i="15"/>
  <c r="C49" i="15"/>
  <c r="B50" i="15"/>
  <c r="AK50" i="15" s="1"/>
  <c r="AL50" i="15" s="1"/>
  <c r="A51" i="15"/>
  <c r="F48" i="14"/>
  <c r="AO48" i="13"/>
  <c r="G48" i="13"/>
  <c r="F48" i="12"/>
  <c r="A50" i="14"/>
  <c r="B49" i="14"/>
  <c r="AK49" i="14" s="1"/>
  <c r="AL49" i="14" s="1"/>
  <c r="G47" i="14"/>
  <c r="AO47" i="14"/>
  <c r="C48" i="14"/>
  <c r="F49" i="13"/>
  <c r="C49" i="13"/>
  <c r="B50" i="13"/>
  <c r="A51" i="13"/>
  <c r="A50" i="12"/>
  <c r="B49" i="12"/>
  <c r="AK49" i="12" s="1"/>
  <c r="AL49" i="12" s="1"/>
  <c r="C48" i="12"/>
  <c r="G47" i="12"/>
  <c r="AO47" i="12"/>
  <c r="G48" i="11"/>
  <c r="AO48" i="11"/>
  <c r="A51" i="11"/>
  <c r="B50" i="11"/>
  <c r="AK50" i="11" s="1"/>
  <c r="AL50" i="11" s="1"/>
  <c r="F49" i="11"/>
  <c r="C49" i="11"/>
  <c r="B100" i="3"/>
  <c r="C100" i="3" s="1"/>
  <c r="O100" i="3" s="1"/>
  <c r="X100" i="3" s="1"/>
  <c r="AO46" i="2"/>
  <c r="C47" i="2"/>
  <c r="G47" i="2" s="1"/>
  <c r="F47" i="2"/>
  <c r="A49" i="2"/>
  <c r="B48" i="2"/>
  <c r="AK48" i="2" s="1"/>
  <c r="AK50" i="13" l="1"/>
  <c r="AL49" i="11"/>
  <c r="AO49" i="19"/>
  <c r="G49" i="19"/>
  <c r="C50" i="19"/>
  <c r="A52" i="19"/>
  <c r="B51" i="19"/>
  <c r="AK51" i="19" s="1"/>
  <c r="AL51" i="19" s="1"/>
  <c r="F50" i="19"/>
  <c r="C49" i="18"/>
  <c r="B50" i="18"/>
  <c r="AK50" i="18" s="1"/>
  <c r="AL50" i="18" s="1"/>
  <c r="A51" i="18"/>
  <c r="AO48" i="18"/>
  <c r="G48" i="18"/>
  <c r="F49" i="18"/>
  <c r="A52" i="17"/>
  <c r="B51" i="17"/>
  <c r="AK51" i="17" s="1"/>
  <c r="AL51" i="17" s="1"/>
  <c r="F49" i="14"/>
  <c r="C50" i="17"/>
  <c r="G49" i="17"/>
  <c r="AO49" i="17"/>
  <c r="F50" i="17"/>
  <c r="G48" i="16"/>
  <c r="AO48" i="16"/>
  <c r="C49" i="16"/>
  <c r="F49" i="16"/>
  <c r="A51" i="16"/>
  <c r="B50" i="16"/>
  <c r="AK50" i="16" s="1"/>
  <c r="AL50" i="16" s="1"/>
  <c r="AO49" i="15"/>
  <c r="G49" i="15"/>
  <c r="C50" i="15"/>
  <c r="B51" i="15"/>
  <c r="AK51" i="15" s="1"/>
  <c r="AL51" i="15" s="1"/>
  <c r="A52" i="15"/>
  <c r="F50" i="15"/>
  <c r="AO48" i="14"/>
  <c r="G48" i="14"/>
  <c r="A51" i="14"/>
  <c r="B50" i="14"/>
  <c r="AK50" i="14" s="1"/>
  <c r="AL50" i="14" s="1"/>
  <c r="C49" i="14"/>
  <c r="F49" i="12"/>
  <c r="C50" i="13"/>
  <c r="F50" i="13"/>
  <c r="A52" i="13"/>
  <c r="B51" i="13"/>
  <c r="AK51" i="13" s="1"/>
  <c r="AL51" i="13" s="1"/>
  <c r="AO49" i="13"/>
  <c r="G49" i="13"/>
  <c r="AO48" i="12"/>
  <c r="G48" i="12"/>
  <c r="C49" i="12"/>
  <c r="A51" i="12"/>
  <c r="B50" i="12"/>
  <c r="AK50" i="12" s="1"/>
  <c r="AL50" i="12" s="1"/>
  <c r="AO49" i="11"/>
  <c r="G49" i="11"/>
  <c r="B51" i="11"/>
  <c r="A52" i="11"/>
  <c r="C50" i="11"/>
  <c r="F50" i="11"/>
  <c r="B101" i="3"/>
  <c r="C101" i="3" s="1"/>
  <c r="O101" i="3" s="1"/>
  <c r="X101" i="3" s="1"/>
  <c r="AO47" i="2"/>
  <c r="C48" i="2"/>
  <c r="AO48" i="2" s="1"/>
  <c r="F48" i="2"/>
  <c r="A50" i="2"/>
  <c r="B49" i="2"/>
  <c r="AK49" i="2" s="1"/>
  <c r="AK51" i="11" l="1"/>
  <c r="C50" i="18"/>
  <c r="G50" i="18" s="1"/>
  <c r="F51" i="19"/>
  <c r="A53" i="19"/>
  <c r="B52" i="19"/>
  <c r="AK52" i="19" s="1"/>
  <c r="AL52" i="19" s="1"/>
  <c r="C51" i="19"/>
  <c r="G50" i="19"/>
  <c r="AO50" i="19"/>
  <c r="A52" i="18"/>
  <c r="B51" i="18"/>
  <c r="AK51" i="18" s="1"/>
  <c r="AL51" i="18" s="1"/>
  <c r="F50" i="18"/>
  <c r="G49" i="18"/>
  <c r="AO49" i="18"/>
  <c r="G50" i="17"/>
  <c r="AO50" i="17"/>
  <c r="F51" i="17"/>
  <c r="C51" i="17"/>
  <c r="A53" i="17"/>
  <c r="B52" i="17"/>
  <c r="AK52" i="17" s="1"/>
  <c r="AL52" i="17" s="1"/>
  <c r="C51" i="15"/>
  <c r="G51" i="15" s="1"/>
  <c r="G49" i="16"/>
  <c r="AO49" i="16"/>
  <c r="F50" i="16"/>
  <c r="C50" i="16"/>
  <c r="F51" i="15"/>
  <c r="A52" i="16"/>
  <c r="B51" i="16"/>
  <c r="AK51" i="16" s="1"/>
  <c r="AL51" i="16" s="1"/>
  <c r="F50" i="14"/>
  <c r="G50" i="15"/>
  <c r="AO50" i="15"/>
  <c r="A53" i="15"/>
  <c r="B52" i="15"/>
  <c r="AK52" i="15" s="1"/>
  <c r="AL52" i="15" s="1"/>
  <c r="C50" i="14"/>
  <c r="A52" i="14"/>
  <c r="B51" i="14"/>
  <c r="AK51" i="14" s="1"/>
  <c r="AL51" i="14" s="1"/>
  <c r="AO49" i="14"/>
  <c r="G49" i="14"/>
  <c r="C51" i="13"/>
  <c r="B52" i="13"/>
  <c r="A53" i="13"/>
  <c r="F51" i="13"/>
  <c r="G50" i="13"/>
  <c r="AO50" i="13"/>
  <c r="G49" i="12"/>
  <c r="AO49" i="12"/>
  <c r="F50" i="12"/>
  <c r="A52" i="12"/>
  <c r="B51" i="12"/>
  <c r="AK51" i="12" s="1"/>
  <c r="AL51" i="12" s="1"/>
  <c r="C50" i="12"/>
  <c r="F51" i="11"/>
  <c r="AO50" i="11"/>
  <c r="G50" i="11"/>
  <c r="C51" i="11"/>
  <c r="A53" i="11"/>
  <c r="B52" i="11"/>
  <c r="AK52" i="11" s="1"/>
  <c r="AL52" i="11" s="1"/>
  <c r="B102" i="3"/>
  <c r="C102" i="3" s="1"/>
  <c r="O102" i="3" s="1"/>
  <c r="X102" i="3" s="1"/>
  <c r="G48" i="2"/>
  <c r="C49" i="2"/>
  <c r="G49" i="2" s="1"/>
  <c r="F49" i="2"/>
  <c r="A51" i="2"/>
  <c r="B50" i="2"/>
  <c r="AK52" i="13" l="1"/>
  <c r="AL51" i="11"/>
  <c r="F52" i="19"/>
  <c r="AO50" i="18"/>
  <c r="C52" i="19"/>
  <c r="AO51" i="19"/>
  <c r="G51" i="19"/>
  <c r="A54" i="19"/>
  <c r="B53" i="19"/>
  <c r="AK53" i="19" s="1"/>
  <c r="AL53" i="19" s="1"/>
  <c r="F51" i="18"/>
  <c r="C51" i="18"/>
  <c r="F52" i="17"/>
  <c r="B52" i="18"/>
  <c r="AK52" i="18" s="1"/>
  <c r="AL52" i="18" s="1"/>
  <c r="A53" i="18"/>
  <c r="A54" i="17"/>
  <c r="B53" i="17"/>
  <c r="AK53" i="17" s="1"/>
  <c r="AL53" i="17" s="1"/>
  <c r="AO51" i="15"/>
  <c r="C51" i="16"/>
  <c r="AO51" i="17"/>
  <c r="G51" i="17"/>
  <c r="C52" i="17"/>
  <c r="F51" i="16"/>
  <c r="A53" i="16"/>
  <c r="B52" i="16"/>
  <c r="AK52" i="16" s="1"/>
  <c r="AL52" i="16" s="1"/>
  <c r="AO50" i="16"/>
  <c r="G50" i="16"/>
  <c r="F51" i="14"/>
  <c r="C51" i="14"/>
  <c r="AO51" i="14" s="1"/>
  <c r="C52" i="15"/>
  <c r="A54" i="15"/>
  <c r="B53" i="15"/>
  <c r="AK53" i="15" s="1"/>
  <c r="AL53" i="15" s="1"/>
  <c r="C52" i="13"/>
  <c r="G52" i="13" s="1"/>
  <c r="F52" i="15"/>
  <c r="A53" i="14"/>
  <c r="B52" i="14"/>
  <c r="AK52" i="14" s="1"/>
  <c r="AL52" i="14" s="1"/>
  <c r="G50" i="14"/>
  <c r="AO50" i="14"/>
  <c r="C51" i="12"/>
  <c r="G51" i="12" s="1"/>
  <c r="F52" i="13"/>
  <c r="A54" i="13"/>
  <c r="B53" i="13"/>
  <c r="AK53" i="13" s="1"/>
  <c r="AO51" i="13"/>
  <c r="G51" i="13"/>
  <c r="G50" i="12"/>
  <c r="AO50" i="12"/>
  <c r="F51" i="12"/>
  <c r="A53" i="12"/>
  <c r="B52" i="12"/>
  <c r="AK52" i="12" s="1"/>
  <c r="AL52" i="12" s="1"/>
  <c r="C52" i="11"/>
  <c r="G52" i="11" s="1"/>
  <c r="F52" i="11"/>
  <c r="B53" i="11"/>
  <c r="AK53" i="11" s="1"/>
  <c r="AL53" i="11" s="1"/>
  <c r="A54" i="11"/>
  <c r="G51" i="11"/>
  <c r="AO51" i="11"/>
  <c r="B103" i="3"/>
  <c r="C103" i="3" s="1"/>
  <c r="O103" i="3" s="1"/>
  <c r="X103" i="3" s="1"/>
  <c r="AK50" i="2"/>
  <c r="AO49" i="2"/>
  <c r="F50" i="2"/>
  <c r="C50" i="2"/>
  <c r="A52" i="2"/>
  <c r="B51" i="2"/>
  <c r="AK51" i="2" s="1"/>
  <c r="AL53" i="13" l="1"/>
  <c r="AO52" i="11"/>
  <c r="F53" i="15"/>
  <c r="F53" i="17"/>
  <c r="C52" i="18"/>
  <c r="F53" i="19"/>
  <c r="B54" i="19"/>
  <c r="AK54" i="19" s="1"/>
  <c r="AL54" i="19" s="1"/>
  <c r="A55" i="19"/>
  <c r="C53" i="17"/>
  <c r="AO53" i="17" s="1"/>
  <c r="C53" i="19"/>
  <c r="G52" i="19"/>
  <c r="AO52" i="19"/>
  <c r="G51" i="18"/>
  <c r="AO51" i="18"/>
  <c r="F52" i="18"/>
  <c r="A54" i="18"/>
  <c r="B53" i="18"/>
  <c r="AK53" i="18" s="1"/>
  <c r="AL53" i="18" s="1"/>
  <c r="G52" i="17"/>
  <c r="AO52" i="17"/>
  <c r="AO51" i="16"/>
  <c r="G51" i="16"/>
  <c r="B54" i="17"/>
  <c r="AK54" i="17" s="1"/>
  <c r="AL54" i="17" s="1"/>
  <c r="A55" i="17"/>
  <c r="F52" i="16"/>
  <c r="C52" i="16"/>
  <c r="B53" i="16"/>
  <c r="AK53" i="16" s="1"/>
  <c r="AL53" i="16" s="1"/>
  <c r="A54" i="16"/>
  <c r="C52" i="14"/>
  <c r="AO52" i="14" s="1"/>
  <c r="AO52" i="13"/>
  <c r="F52" i="14"/>
  <c r="G51" i="14"/>
  <c r="A55" i="15"/>
  <c r="B54" i="15"/>
  <c r="AK54" i="15" s="1"/>
  <c r="AL54" i="15" s="1"/>
  <c r="C53" i="15"/>
  <c r="AO52" i="15"/>
  <c r="G52" i="15"/>
  <c r="AO51" i="12"/>
  <c r="C53" i="13"/>
  <c r="A54" i="14"/>
  <c r="B53" i="14"/>
  <c r="AK53" i="14" s="1"/>
  <c r="AL53" i="14" s="1"/>
  <c r="F53" i="13"/>
  <c r="A55" i="13"/>
  <c r="B54" i="13"/>
  <c r="AK54" i="13" s="1"/>
  <c r="AL54" i="13" s="1"/>
  <c r="F52" i="12"/>
  <c r="A54" i="12"/>
  <c r="B53" i="12"/>
  <c r="AK53" i="12" s="1"/>
  <c r="AL53" i="12" s="1"/>
  <c r="C52" i="12"/>
  <c r="C53" i="11"/>
  <c r="A55" i="11"/>
  <c r="B54" i="11"/>
  <c r="AK54" i="11" s="1"/>
  <c r="AL54" i="11" s="1"/>
  <c r="F53" i="11"/>
  <c r="B104" i="3"/>
  <c r="C104" i="3" s="1"/>
  <c r="O104" i="3" s="1"/>
  <c r="X104" i="3" s="1"/>
  <c r="F51" i="2"/>
  <c r="G50" i="2"/>
  <c r="AO50" i="2"/>
  <c r="C51" i="2"/>
  <c r="A53" i="2"/>
  <c r="B52" i="2"/>
  <c r="AK52" i="2" s="1"/>
  <c r="C54" i="19" l="1"/>
  <c r="G54" i="19" s="1"/>
  <c r="F54" i="19"/>
  <c r="C54" i="17"/>
  <c r="G54" i="17" s="1"/>
  <c r="G53" i="19"/>
  <c r="AO53" i="19"/>
  <c r="G52" i="18"/>
  <c r="AO52" i="18"/>
  <c r="F54" i="17"/>
  <c r="G53" i="17"/>
  <c r="A56" i="19"/>
  <c r="B55" i="19"/>
  <c r="AK55" i="19" s="1"/>
  <c r="AL55" i="19" s="1"/>
  <c r="B54" i="18"/>
  <c r="AK54" i="18" s="1"/>
  <c r="AL54" i="18" s="1"/>
  <c r="A55" i="18"/>
  <c r="F53" i="18"/>
  <c r="C53" i="18"/>
  <c r="G52" i="14"/>
  <c r="A56" i="17"/>
  <c r="B55" i="17"/>
  <c r="AK55" i="17" s="1"/>
  <c r="AL55" i="17" s="1"/>
  <c r="C53" i="16"/>
  <c r="F53" i="16"/>
  <c r="B54" i="16"/>
  <c r="AK54" i="16" s="1"/>
  <c r="AL54" i="16" s="1"/>
  <c r="A55" i="16"/>
  <c r="AO52" i="16"/>
  <c r="G52" i="16"/>
  <c r="AO53" i="15"/>
  <c r="G53" i="15"/>
  <c r="C54" i="15"/>
  <c r="F54" i="15"/>
  <c r="A56" i="15"/>
  <c r="B55" i="15"/>
  <c r="AK55" i="15" s="1"/>
  <c r="AL55" i="15" s="1"/>
  <c r="A55" i="14"/>
  <c r="B54" i="14"/>
  <c r="G53" i="13"/>
  <c r="AO53" i="13"/>
  <c r="F54" i="13"/>
  <c r="C53" i="14"/>
  <c r="F53" i="14"/>
  <c r="A56" i="13"/>
  <c r="B55" i="13"/>
  <c r="C54" i="13"/>
  <c r="G52" i="12"/>
  <c r="AO52" i="12"/>
  <c r="A55" i="12"/>
  <c r="B54" i="12"/>
  <c r="AK54" i="12" s="1"/>
  <c r="AL54" i="12" s="1"/>
  <c r="F53" i="12"/>
  <c r="C53" i="12"/>
  <c r="G53" i="11"/>
  <c r="AO53" i="11"/>
  <c r="C54" i="11"/>
  <c r="F54" i="11"/>
  <c r="B55" i="11"/>
  <c r="AK55" i="11" s="1"/>
  <c r="AL55" i="11" s="1"/>
  <c r="A56" i="11"/>
  <c r="B105" i="3"/>
  <c r="C105" i="3" s="1"/>
  <c r="O105" i="3" s="1"/>
  <c r="X105" i="3" s="1"/>
  <c r="F52" i="2"/>
  <c r="G51" i="2"/>
  <c r="AO51" i="2"/>
  <c r="C52" i="2"/>
  <c r="A54" i="2"/>
  <c r="B53" i="2"/>
  <c r="AK55" i="13" l="1"/>
  <c r="AK54" i="14"/>
  <c r="AO54" i="19"/>
  <c r="AO54" i="17"/>
  <c r="F55" i="19"/>
  <c r="C55" i="19"/>
  <c r="C54" i="18"/>
  <c r="A57" i="19"/>
  <c r="B56" i="19"/>
  <c r="AK56" i="19" s="1"/>
  <c r="AL56" i="19" s="1"/>
  <c r="A56" i="18"/>
  <c r="B55" i="18"/>
  <c r="AK55" i="18" s="1"/>
  <c r="AL55" i="18" s="1"/>
  <c r="F54" i="18"/>
  <c r="G53" i="18"/>
  <c r="AO53" i="18"/>
  <c r="C55" i="17"/>
  <c r="A57" i="17"/>
  <c r="B56" i="17"/>
  <c r="AK56" i="17" s="1"/>
  <c r="AL56" i="17" s="1"/>
  <c r="F55" i="17"/>
  <c r="C54" i="16"/>
  <c r="F54" i="16"/>
  <c r="A56" i="16"/>
  <c r="B55" i="16"/>
  <c r="AK55" i="16" s="1"/>
  <c r="AL55" i="16" s="1"/>
  <c r="G53" i="16"/>
  <c r="AO53" i="16"/>
  <c r="C55" i="15"/>
  <c r="F55" i="15"/>
  <c r="G54" i="15"/>
  <c r="AO54" i="15"/>
  <c r="A57" i="15"/>
  <c r="B56" i="15"/>
  <c r="AK56" i="15" s="1"/>
  <c r="AL56" i="15" s="1"/>
  <c r="AO53" i="14"/>
  <c r="G53" i="14"/>
  <c r="C54" i="14"/>
  <c r="F54" i="14"/>
  <c r="A56" i="14"/>
  <c r="B55" i="14"/>
  <c r="AK55" i="14" s="1"/>
  <c r="AL55" i="14" s="1"/>
  <c r="G54" i="13"/>
  <c r="AO54" i="13"/>
  <c r="F55" i="13"/>
  <c r="C55" i="13"/>
  <c r="A57" i="13"/>
  <c r="B56" i="13"/>
  <c r="AK56" i="13" s="1"/>
  <c r="AL56" i="13" s="1"/>
  <c r="F54" i="12"/>
  <c r="C54" i="12"/>
  <c r="A56" i="12"/>
  <c r="B55" i="12"/>
  <c r="AK55" i="12" s="1"/>
  <c r="AL55" i="12" s="1"/>
  <c r="G53" i="12"/>
  <c r="AO53" i="12"/>
  <c r="F55" i="11"/>
  <c r="B56" i="11"/>
  <c r="AK56" i="11" s="1"/>
  <c r="AL56" i="11" s="1"/>
  <c r="A57" i="11"/>
  <c r="C55" i="11"/>
  <c r="AO54" i="11"/>
  <c r="G54" i="11"/>
  <c r="B106" i="3"/>
  <c r="C106" i="3" s="1"/>
  <c r="O106" i="3" s="1"/>
  <c r="X106" i="3" s="1"/>
  <c r="AK53" i="2"/>
  <c r="F53" i="2"/>
  <c r="G52" i="2"/>
  <c r="AO52" i="2"/>
  <c r="C53" i="2"/>
  <c r="A55" i="2"/>
  <c r="B54" i="2"/>
  <c r="AK54" i="2" s="1"/>
  <c r="F56" i="19" l="1"/>
  <c r="C56" i="19"/>
  <c r="AO54" i="18"/>
  <c r="G54" i="18"/>
  <c r="A58" i="19"/>
  <c r="B57" i="19"/>
  <c r="AK57" i="19" s="1"/>
  <c r="AL57" i="19" s="1"/>
  <c r="AO55" i="19"/>
  <c r="G55" i="19"/>
  <c r="F55" i="18"/>
  <c r="C56" i="17"/>
  <c r="C55" i="18"/>
  <c r="B56" i="18"/>
  <c r="AK56" i="18" s="1"/>
  <c r="AL56" i="18" s="1"/>
  <c r="A57" i="18"/>
  <c r="A58" i="17"/>
  <c r="B57" i="17"/>
  <c r="AK57" i="17" s="1"/>
  <c r="AL57" i="17" s="1"/>
  <c r="AO55" i="17"/>
  <c r="G55" i="17"/>
  <c r="F56" i="17"/>
  <c r="C55" i="16"/>
  <c r="F55" i="16"/>
  <c r="B56" i="16"/>
  <c r="AK56" i="16" s="1"/>
  <c r="AL56" i="16" s="1"/>
  <c r="A57" i="16"/>
  <c r="AO54" i="16"/>
  <c r="G54" i="16"/>
  <c r="C56" i="13"/>
  <c r="AO56" i="13" s="1"/>
  <c r="F56" i="15"/>
  <c r="G55" i="15"/>
  <c r="AO55" i="15"/>
  <c r="C56" i="15"/>
  <c r="A58" i="15"/>
  <c r="B57" i="15"/>
  <c r="AK57" i="15" s="1"/>
  <c r="AL57" i="15" s="1"/>
  <c r="AO54" i="14"/>
  <c r="G54" i="14"/>
  <c r="F55" i="14"/>
  <c r="C55" i="14"/>
  <c r="A57" i="14"/>
  <c r="B56" i="14"/>
  <c r="G55" i="13"/>
  <c r="AO55" i="13"/>
  <c r="C55" i="12"/>
  <c r="AO55" i="12" s="1"/>
  <c r="F56" i="13"/>
  <c r="A58" i="13"/>
  <c r="B57" i="13"/>
  <c r="AK57" i="13" s="1"/>
  <c r="AL57" i="13" s="1"/>
  <c r="F55" i="12"/>
  <c r="A57" i="12"/>
  <c r="B56" i="12"/>
  <c r="AK56" i="12" s="1"/>
  <c r="AL56" i="12" s="1"/>
  <c r="G54" i="12"/>
  <c r="AO54" i="12"/>
  <c r="G55" i="11"/>
  <c r="AO55" i="11"/>
  <c r="C56" i="11"/>
  <c r="A58" i="11"/>
  <c r="B57" i="11"/>
  <c r="AK57" i="11" s="1"/>
  <c r="AL57" i="11" s="1"/>
  <c r="F56" i="11"/>
  <c r="B107" i="3"/>
  <c r="C107" i="3" s="1"/>
  <c r="O107" i="3" s="1"/>
  <c r="X107" i="3" s="1"/>
  <c r="C54" i="2"/>
  <c r="AO54" i="2" s="1"/>
  <c r="G53" i="2"/>
  <c r="AO53" i="2"/>
  <c r="F54" i="2"/>
  <c r="A56" i="2"/>
  <c r="B55" i="2"/>
  <c r="AK56" i="14" l="1"/>
  <c r="G56" i="19"/>
  <c r="AO56" i="19"/>
  <c r="A59" i="19"/>
  <c r="B58" i="19"/>
  <c r="AK58" i="19" s="1"/>
  <c r="AL58" i="19" s="1"/>
  <c r="F56" i="18"/>
  <c r="F57" i="19"/>
  <c r="C57" i="19"/>
  <c r="C56" i="18"/>
  <c r="AO55" i="18"/>
  <c r="G55" i="18"/>
  <c r="A58" i="18"/>
  <c r="B57" i="18"/>
  <c r="AK57" i="18" s="1"/>
  <c r="AL57" i="18" s="1"/>
  <c r="G56" i="17"/>
  <c r="AO56" i="17"/>
  <c r="C57" i="17"/>
  <c r="F57" i="17"/>
  <c r="A59" i="17"/>
  <c r="B58" i="17"/>
  <c r="AK58" i="17" s="1"/>
  <c r="AL58" i="17" s="1"/>
  <c r="F56" i="16"/>
  <c r="F57" i="15"/>
  <c r="A58" i="16"/>
  <c r="B57" i="16"/>
  <c r="AK57" i="16" s="1"/>
  <c r="AL57" i="16" s="1"/>
  <c r="G56" i="13"/>
  <c r="C56" i="16"/>
  <c r="G55" i="16"/>
  <c r="AO55" i="16"/>
  <c r="G55" i="12"/>
  <c r="C57" i="15"/>
  <c r="AO57" i="15" s="1"/>
  <c r="A59" i="15"/>
  <c r="B58" i="15"/>
  <c r="AK58" i="15" s="1"/>
  <c r="AL58" i="15" s="1"/>
  <c r="G56" i="15"/>
  <c r="AO56" i="15"/>
  <c r="F56" i="14"/>
  <c r="G55" i="14"/>
  <c r="AO55" i="14"/>
  <c r="B57" i="14"/>
  <c r="AK57" i="14" s="1"/>
  <c r="AL57" i="14" s="1"/>
  <c r="A58" i="14"/>
  <c r="F56" i="12"/>
  <c r="C56" i="14"/>
  <c r="F57" i="13"/>
  <c r="C57" i="13"/>
  <c r="B58" i="13"/>
  <c r="AK58" i="13" s="1"/>
  <c r="A59" i="13"/>
  <c r="C56" i="12"/>
  <c r="A58" i="12"/>
  <c r="B57" i="12"/>
  <c r="AK57" i="12" s="1"/>
  <c r="AL57" i="12" s="1"/>
  <c r="C57" i="11"/>
  <c r="F57" i="11"/>
  <c r="AO56" i="11"/>
  <c r="G56" i="11"/>
  <c r="B58" i="11"/>
  <c r="AK58" i="11" s="1"/>
  <c r="AL58" i="11" s="1"/>
  <c r="A59" i="11"/>
  <c r="B108" i="3"/>
  <c r="C108" i="3" s="1"/>
  <c r="O108" i="3" s="1"/>
  <c r="X108" i="3" s="1"/>
  <c r="G54" i="2"/>
  <c r="AK55" i="2"/>
  <c r="F55" i="2"/>
  <c r="C55" i="2"/>
  <c r="A57" i="2"/>
  <c r="B56" i="2"/>
  <c r="AL58" i="13" l="1"/>
  <c r="AL56" i="14"/>
  <c r="C58" i="17"/>
  <c r="G58" i="17" s="1"/>
  <c r="G57" i="15"/>
  <c r="C57" i="18"/>
  <c r="F58" i="19"/>
  <c r="A60" i="19"/>
  <c r="B59" i="19"/>
  <c r="AK59" i="19" s="1"/>
  <c r="F57" i="18"/>
  <c r="AO57" i="19"/>
  <c r="G57" i="19"/>
  <c r="C58" i="19"/>
  <c r="B58" i="18"/>
  <c r="AK58" i="18" s="1"/>
  <c r="AL58" i="18" s="1"/>
  <c r="A59" i="18"/>
  <c r="AO56" i="18"/>
  <c r="G56" i="18"/>
  <c r="AO57" i="17"/>
  <c r="G57" i="17"/>
  <c r="C57" i="16"/>
  <c r="F58" i="17"/>
  <c r="A60" i="17"/>
  <c r="B59" i="17"/>
  <c r="AK59" i="17" s="1"/>
  <c r="A59" i="16"/>
  <c r="B58" i="16"/>
  <c r="AK58" i="16" s="1"/>
  <c r="AL58" i="16" s="1"/>
  <c r="AO56" i="16"/>
  <c r="G56" i="16"/>
  <c r="F57" i="14"/>
  <c r="F57" i="16"/>
  <c r="C57" i="14"/>
  <c r="C58" i="15"/>
  <c r="A60" i="15"/>
  <c r="B59" i="15"/>
  <c r="AK59" i="15" s="1"/>
  <c r="F58" i="15"/>
  <c r="C58" i="13"/>
  <c r="AO58" i="13" s="1"/>
  <c r="G56" i="14"/>
  <c r="AO56" i="14"/>
  <c r="F58" i="13"/>
  <c r="B58" i="14"/>
  <c r="AK58" i="14" s="1"/>
  <c r="AL58" i="14" s="1"/>
  <c r="A59" i="14"/>
  <c r="A60" i="13"/>
  <c r="B59" i="13"/>
  <c r="AK59" i="13" s="1"/>
  <c r="G58" i="13"/>
  <c r="G57" i="13"/>
  <c r="AO57" i="13"/>
  <c r="C57" i="12"/>
  <c r="F57" i="12"/>
  <c r="A59" i="12"/>
  <c r="B58" i="12"/>
  <c r="AK58" i="12" s="1"/>
  <c r="AL58" i="12" s="1"/>
  <c r="AO56" i="12"/>
  <c r="G56" i="12"/>
  <c r="C58" i="11"/>
  <c r="F58" i="11"/>
  <c r="A60" i="11"/>
  <c r="B59" i="11"/>
  <c r="AK59" i="11" s="1"/>
  <c r="AO57" i="11"/>
  <c r="G57" i="11"/>
  <c r="B109" i="3"/>
  <c r="C109" i="3" s="1"/>
  <c r="O109" i="3" s="1"/>
  <c r="X109" i="3" s="1"/>
  <c r="AK56" i="2"/>
  <c r="C56" i="2"/>
  <c r="G56" i="2" s="1"/>
  <c r="G55" i="2"/>
  <c r="AO55" i="2"/>
  <c r="F56" i="2"/>
  <c r="A58" i="2"/>
  <c r="B57" i="2"/>
  <c r="C58" i="18" l="1"/>
  <c r="G58" i="18" s="1"/>
  <c r="AO58" i="17"/>
  <c r="C58" i="16"/>
  <c r="G58" i="16" s="1"/>
  <c r="F59" i="19"/>
  <c r="F58" i="16"/>
  <c r="G58" i="19"/>
  <c r="AO58" i="19"/>
  <c r="C59" i="19"/>
  <c r="A61" i="19"/>
  <c r="B60" i="19"/>
  <c r="AK60" i="19" s="1"/>
  <c r="AO57" i="18"/>
  <c r="G57" i="18"/>
  <c r="A60" i="18"/>
  <c r="B59" i="18"/>
  <c r="AK59" i="18" s="1"/>
  <c r="F58" i="18"/>
  <c r="G57" i="16"/>
  <c r="AO57" i="16"/>
  <c r="F59" i="17"/>
  <c r="C59" i="17"/>
  <c r="A61" i="17"/>
  <c r="B60" i="17"/>
  <c r="AK60" i="17" s="1"/>
  <c r="A60" i="16"/>
  <c r="B59" i="16"/>
  <c r="AK59" i="16" s="1"/>
  <c r="F58" i="12"/>
  <c r="AO57" i="14"/>
  <c r="G57" i="14"/>
  <c r="C59" i="15"/>
  <c r="C58" i="14"/>
  <c r="F59" i="15"/>
  <c r="F58" i="14"/>
  <c r="A61" i="15"/>
  <c r="B60" i="15"/>
  <c r="AK60" i="15" s="1"/>
  <c r="G58" i="15"/>
  <c r="AO58" i="15"/>
  <c r="C59" i="13"/>
  <c r="B59" i="14"/>
  <c r="AK59" i="14" s="1"/>
  <c r="A60" i="14"/>
  <c r="F59" i="13"/>
  <c r="B60" i="13"/>
  <c r="AK60" i="13" s="1"/>
  <c r="A61" i="13"/>
  <c r="C58" i="12"/>
  <c r="A60" i="12"/>
  <c r="B59" i="12"/>
  <c r="AK59" i="12" s="1"/>
  <c r="G57" i="12"/>
  <c r="AO57" i="12"/>
  <c r="AO58" i="11"/>
  <c r="G58" i="11"/>
  <c r="F59" i="11"/>
  <c r="B60" i="11"/>
  <c r="AK60" i="11" s="1"/>
  <c r="A61" i="11"/>
  <c r="C59" i="11"/>
  <c r="B110" i="3"/>
  <c r="C110" i="3" s="1"/>
  <c r="O110" i="3" s="1"/>
  <c r="X110" i="3" s="1"/>
  <c r="AK57" i="2"/>
  <c r="AO56" i="2"/>
  <c r="F57" i="2"/>
  <c r="C57" i="2"/>
  <c r="A59" i="2"/>
  <c r="B58" i="2"/>
  <c r="AO58" i="16" l="1"/>
  <c r="AO58" i="18"/>
  <c r="F60" i="19"/>
  <c r="G59" i="19"/>
  <c r="AO59" i="19"/>
  <c r="C60" i="19"/>
  <c r="B61" i="19"/>
  <c r="AK61" i="19" s="1"/>
  <c r="AL61" i="19" s="1"/>
  <c r="A62" i="19"/>
  <c r="F60" i="17"/>
  <c r="C60" i="17"/>
  <c r="F59" i="18"/>
  <c r="C59" i="18"/>
  <c r="B60" i="18"/>
  <c r="AK60" i="18" s="1"/>
  <c r="A61" i="18"/>
  <c r="A62" i="17"/>
  <c r="B61" i="17"/>
  <c r="AK61" i="17" s="1"/>
  <c r="G59" i="17"/>
  <c r="AO59" i="17"/>
  <c r="F59" i="16"/>
  <c r="C59" i="16"/>
  <c r="A61" i="16"/>
  <c r="B60" i="16"/>
  <c r="AK60" i="16" s="1"/>
  <c r="F59" i="14"/>
  <c r="C60" i="15"/>
  <c r="AO58" i="14"/>
  <c r="G58" i="14"/>
  <c r="F60" i="15"/>
  <c r="A62" i="15"/>
  <c r="B61" i="15"/>
  <c r="G59" i="15"/>
  <c r="AO59" i="15"/>
  <c r="A61" i="14"/>
  <c r="B60" i="14"/>
  <c r="AK60" i="14" s="1"/>
  <c r="C59" i="14"/>
  <c r="AO59" i="13"/>
  <c r="G59" i="13"/>
  <c r="A62" i="13"/>
  <c r="B61" i="13"/>
  <c r="AK61" i="13" s="1"/>
  <c r="F60" i="13"/>
  <c r="C60" i="11"/>
  <c r="G60" i="11" s="1"/>
  <c r="C59" i="12"/>
  <c r="G59" i="12" s="1"/>
  <c r="F59" i="12"/>
  <c r="C60" i="13"/>
  <c r="B60" i="12"/>
  <c r="AK60" i="12" s="1"/>
  <c r="A61" i="12"/>
  <c r="G58" i="12"/>
  <c r="AO58" i="12"/>
  <c r="G59" i="11"/>
  <c r="AO59" i="11"/>
  <c r="B61" i="11"/>
  <c r="AK61" i="11" s="1"/>
  <c r="A62" i="11"/>
  <c r="F60" i="11"/>
  <c r="B111" i="3"/>
  <c r="C111" i="3" s="1"/>
  <c r="O111" i="3" s="1"/>
  <c r="X111" i="3" s="1"/>
  <c r="AK58" i="2"/>
  <c r="C58" i="2"/>
  <c r="G58" i="2" s="1"/>
  <c r="G57" i="2"/>
  <c r="AO57" i="2"/>
  <c r="F58" i="2"/>
  <c r="A60" i="2"/>
  <c r="B59" i="2"/>
  <c r="AK59" i="2" s="1"/>
  <c r="AL61" i="17" l="1"/>
  <c r="AL61" i="11"/>
  <c r="AL61" i="13"/>
  <c r="AK61" i="15"/>
  <c r="AO60" i="11"/>
  <c r="C61" i="17"/>
  <c r="AO61" i="17" s="1"/>
  <c r="F61" i="17"/>
  <c r="C60" i="18"/>
  <c r="AO60" i="18" s="1"/>
  <c r="F61" i="19"/>
  <c r="G60" i="19"/>
  <c r="AO60" i="19"/>
  <c r="F60" i="18"/>
  <c r="C61" i="19"/>
  <c r="B62" i="19"/>
  <c r="AK62" i="19" s="1"/>
  <c r="A63" i="19"/>
  <c r="AO59" i="18"/>
  <c r="G59" i="18"/>
  <c r="A62" i="18"/>
  <c r="B61" i="18"/>
  <c r="AK61" i="18" s="1"/>
  <c r="G60" i="17"/>
  <c r="AO60" i="17"/>
  <c r="B62" i="17"/>
  <c r="AK62" i="17" s="1"/>
  <c r="AL62" i="17" s="1"/>
  <c r="A63" i="17"/>
  <c r="F60" i="16"/>
  <c r="B61" i="16"/>
  <c r="AK61" i="16" s="1"/>
  <c r="A62" i="16"/>
  <c r="C60" i="16"/>
  <c r="G59" i="16"/>
  <c r="AO59" i="16"/>
  <c r="C61" i="15"/>
  <c r="F61" i="15"/>
  <c r="A63" i="15"/>
  <c r="B62" i="15"/>
  <c r="AK62" i="15" s="1"/>
  <c r="AL62" i="15" s="1"/>
  <c r="C60" i="14"/>
  <c r="AO60" i="14" s="1"/>
  <c r="G60" i="15"/>
  <c r="AO60" i="15"/>
  <c r="G59" i="14"/>
  <c r="AO59" i="14"/>
  <c r="F60" i="14"/>
  <c r="B61" i="14"/>
  <c r="AK61" i="14" s="1"/>
  <c r="AL61" i="14" s="1"/>
  <c r="A62" i="14"/>
  <c r="AO59" i="12"/>
  <c r="F61" i="13"/>
  <c r="F60" i="12"/>
  <c r="G60" i="13"/>
  <c r="AO60" i="13"/>
  <c r="C61" i="13"/>
  <c r="B62" i="13"/>
  <c r="AK62" i="13" s="1"/>
  <c r="A63" i="13"/>
  <c r="C60" i="12"/>
  <c r="B61" i="12"/>
  <c r="AK61" i="12" s="1"/>
  <c r="AL61" i="12" s="1"/>
  <c r="A62" i="12"/>
  <c r="B62" i="11"/>
  <c r="AK62" i="11" s="1"/>
  <c r="AL62" i="11" s="1"/>
  <c r="A63" i="11"/>
  <c r="C61" i="11"/>
  <c r="F61" i="11"/>
  <c r="B112" i="3"/>
  <c r="C112" i="3" s="1"/>
  <c r="O112" i="3" s="1"/>
  <c r="X112" i="3" s="1"/>
  <c r="F59" i="2"/>
  <c r="AO58" i="2"/>
  <c r="C59" i="2"/>
  <c r="A61" i="2"/>
  <c r="B60" i="2"/>
  <c r="AL61" i="16" l="1"/>
  <c r="AL61" i="18"/>
  <c r="AL62" i="13"/>
  <c r="AL62" i="19"/>
  <c r="G61" i="17"/>
  <c r="C62" i="19"/>
  <c r="F62" i="19"/>
  <c r="C61" i="18"/>
  <c r="AO61" i="18" s="1"/>
  <c r="G60" i="18"/>
  <c r="B63" i="19"/>
  <c r="AK63" i="19" s="1"/>
  <c r="AL63" i="19" s="1"/>
  <c r="A64" i="19"/>
  <c r="F61" i="18"/>
  <c r="AO61" i="19"/>
  <c r="G61" i="19"/>
  <c r="G60" i="14"/>
  <c r="C62" i="17"/>
  <c r="F62" i="17"/>
  <c r="B62" i="18"/>
  <c r="AK62" i="18" s="1"/>
  <c r="AL62" i="18" s="1"/>
  <c r="A63" i="18"/>
  <c r="F61" i="14"/>
  <c r="F61" i="16"/>
  <c r="A64" i="17"/>
  <c r="B63" i="17"/>
  <c r="AK63" i="17" s="1"/>
  <c r="AL63" i="17" s="1"/>
  <c r="C61" i="14"/>
  <c r="AO61" i="14" s="1"/>
  <c r="C61" i="16"/>
  <c r="AO60" i="16"/>
  <c r="G60" i="16"/>
  <c r="A63" i="16"/>
  <c r="B62" i="16"/>
  <c r="AK62" i="16" s="1"/>
  <c r="AL62" i="16" s="1"/>
  <c r="F62" i="15"/>
  <c r="A64" i="15"/>
  <c r="B63" i="15"/>
  <c r="F62" i="13"/>
  <c r="C62" i="15"/>
  <c r="G61" i="15"/>
  <c r="AO61" i="15"/>
  <c r="A63" i="14"/>
  <c r="B62" i="14"/>
  <c r="AK62" i="14" s="1"/>
  <c r="AL62" i="14" s="1"/>
  <c r="C62" i="13"/>
  <c r="C61" i="12"/>
  <c r="AO61" i="12" s="1"/>
  <c r="F61" i="12"/>
  <c r="A64" i="13"/>
  <c r="B63" i="13"/>
  <c r="AK63" i="13" s="1"/>
  <c r="AL63" i="13" s="1"/>
  <c r="G61" i="13"/>
  <c r="AO61" i="13"/>
  <c r="B62" i="12"/>
  <c r="AK62" i="12" s="1"/>
  <c r="A63" i="12"/>
  <c r="AO60" i="12"/>
  <c r="G60" i="12"/>
  <c r="C62" i="11"/>
  <c r="AO62" i="11" s="1"/>
  <c r="F62" i="11"/>
  <c r="AO61" i="11"/>
  <c r="G61" i="11"/>
  <c r="B63" i="11"/>
  <c r="AK63" i="11" s="1"/>
  <c r="AL63" i="11" s="1"/>
  <c r="A64" i="11"/>
  <c r="B113" i="3"/>
  <c r="C113" i="3" s="1"/>
  <c r="O113" i="3" s="1"/>
  <c r="X113" i="3" s="1"/>
  <c r="AK60" i="2"/>
  <c r="C60" i="2"/>
  <c r="G60" i="2" s="1"/>
  <c r="G59" i="2"/>
  <c r="AO59" i="2"/>
  <c r="F60" i="2"/>
  <c r="A62" i="2"/>
  <c r="B61" i="2"/>
  <c r="AL62" i="12" l="1"/>
  <c r="AK63" i="15"/>
  <c r="F62" i="16"/>
  <c r="F62" i="18"/>
  <c r="C62" i="18"/>
  <c r="AO62" i="18" s="1"/>
  <c r="F63" i="19"/>
  <c r="C63" i="19"/>
  <c r="G61" i="18"/>
  <c r="AO62" i="19"/>
  <c r="G62" i="19"/>
  <c r="B64" i="19"/>
  <c r="AK64" i="19" s="1"/>
  <c r="AL64" i="19" s="1"/>
  <c r="A65" i="19"/>
  <c r="A64" i="18"/>
  <c r="B63" i="18"/>
  <c r="AK63" i="18" s="1"/>
  <c r="G62" i="17"/>
  <c r="AO62" i="17"/>
  <c r="F63" i="17"/>
  <c r="A65" i="17"/>
  <c r="B64" i="17"/>
  <c r="AK64" i="17" s="1"/>
  <c r="AL64" i="17" s="1"/>
  <c r="G61" i="16"/>
  <c r="AO61" i="16"/>
  <c r="G61" i="14"/>
  <c r="C63" i="17"/>
  <c r="A64" i="16"/>
  <c r="B63" i="16"/>
  <c r="AK63" i="16" s="1"/>
  <c r="AL63" i="16" s="1"/>
  <c r="C62" i="16"/>
  <c r="C63" i="15"/>
  <c r="G63" i="15" s="1"/>
  <c r="F62" i="14"/>
  <c r="A65" i="15"/>
  <c r="B64" i="15"/>
  <c r="AK64" i="15" s="1"/>
  <c r="AL64" i="15" s="1"/>
  <c r="AO62" i="15"/>
  <c r="G62" i="15"/>
  <c r="F63" i="15"/>
  <c r="G62" i="13"/>
  <c r="AO62" i="13"/>
  <c r="B63" i="14"/>
  <c r="AK63" i="14" s="1"/>
  <c r="AL63" i="14" s="1"/>
  <c r="A64" i="14"/>
  <c r="C62" i="14"/>
  <c r="C62" i="12"/>
  <c r="AO62" i="12" s="1"/>
  <c r="C63" i="13"/>
  <c r="B64" i="13"/>
  <c r="AK64" i="13" s="1"/>
  <c r="A65" i="13"/>
  <c r="G61" i="12"/>
  <c r="F63" i="13"/>
  <c r="F62" i="12"/>
  <c r="C63" i="11"/>
  <c r="AO63" i="11" s="1"/>
  <c r="A64" i="12"/>
  <c r="B63" i="12"/>
  <c r="AK63" i="12" s="1"/>
  <c r="AL63" i="12" s="1"/>
  <c r="G62" i="11"/>
  <c r="F63" i="11"/>
  <c r="B64" i="11"/>
  <c r="AK64" i="11" s="1"/>
  <c r="A65" i="11"/>
  <c r="B114" i="3"/>
  <c r="C114" i="3" s="1"/>
  <c r="O114" i="3" s="1"/>
  <c r="X114" i="3" s="1"/>
  <c r="AK61" i="2"/>
  <c r="F61" i="2"/>
  <c r="AO60" i="2"/>
  <c r="C61" i="2"/>
  <c r="A63" i="2"/>
  <c r="B62" i="2"/>
  <c r="AL64" i="11" l="1"/>
  <c r="AL63" i="18"/>
  <c r="AL64" i="13"/>
  <c r="G62" i="18"/>
  <c r="AO63" i="19"/>
  <c r="G63" i="19"/>
  <c r="C64" i="19"/>
  <c r="AO64" i="19" s="1"/>
  <c r="B65" i="19"/>
  <c r="AK65" i="19" s="1"/>
  <c r="AL65" i="19" s="1"/>
  <c r="A66" i="19"/>
  <c r="F64" i="19"/>
  <c r="F64" i="17"/>
  <c r="C63" i="18"/>
  <c r="F63" i="18"/>
  <c r="B64" i="18"/>
  <c r="AK64" i="18" s="1"/>
  <c r="AL64" i="18" s="1"/>
  <c r="A65" i="18"/>
  <c r="G63" i="17"/>
  <c r="AO63" i="17"/>
  <c r="A66" i="17"/>
  <c r="B65" i="17"/>
  <c r="AK65" i="17" s="1"/>
  <c r="AL65" i="17" s="1"/>
  <c r="C64" i="17"/>
  <c r="F63" i="16"/>
  <c r="F64" i="13"/>
  <c r="C63" i="16"/>
  <c r="AO62" i="16"/>
  <c r="G62" i="16"/>
  <c r="A65" i="16"/>
  <c r="B64" i="16"/>
  <c r="AK64" i="16" s="1"/>
  <c r="C64" i="15"/>
  <c r="AO64" i="15" s="1"/>
  <c r="AO63" i="15"/>
  <c r="F64" i="15"/>
  <c r="F63" i="14"/>
  <c r="A66" i="15"/>
  <c r="B65" i="15"/>
  <c r="A65" i="14"/>
  <c r="B64" i="14"/>
  <c r="AK64" i="14" s="1"/>
  <c r="C63" i="14"/>
  <c r="C63" i="12"/>
  <c r="G63" i="12" s="1"/>
  <c r="AO62" i="14"/>
  <c r="G62" i="14"/>
  <c r="G63" i="11"/>
  <c r="G62" i="12"/>
  <c r="A66" i="13"/>
  <c r="B65" i="13"/>
  <c r="AK65" i="13" s="1"/>
  <c r="F63" i="12"/>
  <c r="C64" i="13"/>
  <c r="G63" i="13"/>
  <c r="AO63" i="13"/>
  <c r="B64" i="12"/>
  <c r="AK64" i="12" s="1"/>
  <c r="A65" i="12"/>
  <c r="A66" i="11"/>
  <c r="B65" i="11"/>
  <c r="AK65" i="11" s="1"/>
  <c r="AL65" i="11" s="1"/>
  <c r="F64" i="11"/>
  <c r="C64" i="11"/>
  <c r="B115" i="3"/>
  <c r="C115" i="3" s="1"/>
  <c r="O115" i="3" s="1"/>
  <c r="X115" i="3" s="1"/>
  <c r="AK62" i="2"/>
  <c r="C62" i="2"/>
  <c r="G62" i="2" s="1"/>
  <c r="G61" i="2"/>
  <c r="AO61" i="2"/>
  <c r="F62" i="2"/>
  <c r="A64" i="2"/>
  <c r="B63" i="2"/>
  <c r="AL65" i="13" l="1"/>
  <c r="AL64" i="14"/>
  <c r="AL64" i="16"/>
  <c r="AL64" i="12"/>
  <c r="AK65" i="15"/>
  <c r="G64" i="15"/>
  <c r="G64" i="19"/>
  <c r="F65" i="19"/>
  <c r="C64" i="18"/>
  <c r="AO64" i="18" s="1"/>
  <c r="F64" i="18"/>
  <c r="C65" i="19"/>
  <c r="AO65" i="19" s="1"/>
  <c r="F65" i="17"/>
  <c r="A67" i="19"/>
  <c r="B66" i="19"/>
  <c r="AK66" i="19" s="1"/>
  <c r="A66" i="18"/>
  <c r="B65" i="18"/>
  <c r="AK65" i="18" s="1"/>
  <c r="AL65" i="18" s="1"/>
  <c r="F64" i="16"/>
  <c r="G63" i="18"/>
  <c r="AO63" i="18"/>
  <c r="A67" i="17"/>
  <c r="B66" i="17"/>
  <c r="AK66" i="17" s="1"/>
  <c r="AL66" i="17" s="1"/>
  <c r="C64" i="16"/>
  <c r="C65" i="17"/>
  <c r="G64" i="17"/>
  <c r="AO64" i="17"/>
  <c r="G63" i="16"/>
  <c r="AO63" i="16"/>
  <c r="A66" i="16"/>
  <c r="B65" i="16"/>
  <c r="AK65" i="16" s="1"/>
  <c r="AL65" i="16" s="1"/>
  <c r="AO63" i="12"/>
  <c r="C65" i="15"/>
  <c r="F65" i="15"/>
  <c r="A67" i="15"/>
  <c r="B66" i="15"/>
  <c r="AK66" i="15" s="1"/>
  <c r="AL66" i="15" s="1"/>
  <c r="F64" i="14"/>
  <c r="AO63" i="14"/>
  <c r="G63" i="14"/>
  <c r="B65" i="14"/>
  <c r="AK65" i="14" s="1"/>
  <c r="AL65" i="14" s="1"/>
  <c r="A66" i="14"/>
  <c r="C64" i="14"/>
  <c r="G64" i="13"/>
  <c r="AO64" i="13"/>
  <c r="F64" i="12"/>
  <c r="C65" i="13"/>
  <c r="B66" i="13"/>
  <c r="AK66" i="13" s="1"/>
  <c r="AL66" i="13" s="1"/>
  <c r="A67" i="13"/>
  <c r="F65" i="13"/>
  <c r="B65" i="12"/>
  <c r="AK65" i="12" s="1"/>
  <c r="AL65" i="12" s="1"/>
  <c r="A66" i="12"/>
  <c r="F65" i="11"/>
  <c r="C64" i="12"/>
  <c r="B66" i="11"/>
  <c r="AK66" i="11" s="1"/>
  <c r="AL66" i="11" s="1"/>
  <c r="A67" i="11"/>
  <c r="G64" i="11"/>
  <c r="AO64" i="11"/>
  <c r="C65" i="11"/>
  <c r="B116" i="3"/>
  <c r="C116" i="3" s="1"/>
  <c r="O116" i="3" s="1"/>
  <c r="X116" i="3" s="1"/>
  <c r="AK63" i="2"/>
  <c r="AO62" i="2"/>
  <c r="C63" i="2"/>
  <c r="G63" i="2" s="1"/>
  <c r="F63" i="2"/>
  <c r="A65" i="2"/>
  <c r="B64" i="2"/>
  <c r="AL66" i="19" l="1"/>
  <c r="G65" i="19"/>
  <c r="G64" i="18"/>
  <c r="A68" i="19"/>
  <c r="B67" i="19"/>
  <c r="AK67" i="19" s="1"/>
  <c r="C66" i="19"/>
  <c r="F66" i="19"/>
  <c r="F65" i="16"/>
  <c r="F65" i="18"/>
  <c r="C66" i="17"/>
  <c r="F66" i="17"/>
  <c r="C65" i="18"/>
  <c r="B66" i="18"/>
  <c r="AK66" i="18" s="1"/>
  <c r="AL66" i="18" s="1"/>
  <c r="A67" i="18"/>
  <c r="AO65" i="17"/>
  <c r="G65" i="17"/>
  <c r="B67" i="17"/>
  <c r="AK67" i="17" s="1"/>
  <c r="A68" i="17"/>
  <c r="AO64" i="16"/>
  <c r="G64" i="16"/>
  <c r="A67" i="16"/>
  <c r="B66" i="16"/>
  <c r="AK66" i="16" s="1"/>
  <c r="C65" i="16"/>
  <c r="F66" i="15"/>
  <c r="F66" i="13"/>
  <c r="C66" i="15"/>
  <c r="B67" i="15"/>
  <c r="AK67" i="15" s="1"/>
  <c r="A68" i="15"/>
  <c r="AO65" i="15"/>
  <c r="G65" i="15"/>
  <c r="C65" i="14"/>
  <c r="A67" i="14"/>
  <c r="B66" i="14"/>
  <c r="AK66" i="14" s="1"/>
  <c r="AL66" i="14" s="1"/>
  <c r="C65" i="12"/>
  <c r="AO65" i="12" s="1"/>
  <c r="F65" i="14"/>
  <c r="C66" i="13"/>
  <c r="AO66" i="13" s="1"/>
  <c r="AO64" i="14"/>
  <c r="G64" i="14"/>
  <c r="F65" i="12"/>
  <c r="A68" i="13"/>
  <c r="B67" i="13"/>
  <c r="AK67" i="13" s="1"/>
  <c r="AO65" i="13"/>
  <c r="G65" i="13"/>
  <c r="B66" i="12"/>
  <c r="AK66" i="12" s="1"/>
  <c r="A67" i="12"/>
  <c r="AO64" i="12"/>
  <c r="G64" i="12"/>
  <c r="AO65" i="11"/>
  <c r="G65" i="11"/>
  <c r="C66" i="11"/>
  <c r="F66" i="11"/>
  <c r="A68" i="11"/>
  <c r="B67" i="11"/>
  <c r="AK67" i="11" s="1"/>
  <c r="B117" i="3"/>
  <c r="C117" i="3" s="1"/>
  <c r="O117" i="3" s="1"/>
  <c r="X117" i="3" s="1"/>
  <c r="AK64" i="2"/>
  <c r="AO63" i="2"/>
  <c r="C64" i="2"/>
  <c r="G64" i="2" s="1"/>
  <c r="F64" i="2"/>
  <c r="A66" i="2"/>
  <c r="B65" i="2"/>
  <c r="AK65" i="2" s="1"/>
  <c r="AL66" i="16" l="1"/>
  <c r="AL66" i="12"/>
  <c r="C66" i="18"/>
  <c r="AO66" i="18" s="1"/>
  <c r="AO68" i="19"/>
  <c r="C68" i="19"/>
  <c r="G68" i="19" s="1"/>
  <c r="A69" i="19"/>
  <c r="B68" i="19"/>
  <c r="AK68" i="19" s="1"/>
  <c r="AL68" i="19" s="1"/>
  <c r="C67" i="19"/>
  <c r="AO66" i="19"/>
  <c r="G66" i="19"/>
  <c r="F67" i="19"/>
  <c r="F67" i="17"/>
  <c r="A68" i="18"/>
  <c r="B67" i="18"/>
  <c r="AK67" i="18" s="1"/>
  <c r="F66" i="18"/>
  <c r="G65" i="18"/>
  <c r="AO65" i="18"/>
  <c r="AO66" i="17"/>
  <c r="G66" i="17"/>
  <c r="G66" i="13"/>
  <c r="C66" i="14"/>
  <c r="G66" i="14" s="1"/>
  <c r="B68" i="17"/>
  <c r="AK68" i="17" s="1"/>
  <c r="AL68" i="17" s="1"/>
  <c r="C68" i="17"/>
  <c r="AO68" i="17" s="1"/>
  <c r="A69" i="17"/>
  <c r="C67" i="17"/>
  <c r="C66" i="16"/>
  <c r="G65" i="12"/>
  <c r="G65" i="16"/>
  <c r="AO65" i="16"/>
  <c r="F66" i="16"/>
  <c r="B67" i="16"/>
  <c r="AK67" i="16" s="1"/>
  <c r="A68" i="16"/>
  <c r="AO66" i="15"/>
  <c r="G66" i="15"/>
  <c r="F66" i="14"/>
  <c r="A69" i="15"/>
  <c r="B68" i="15"/>
  <c r="AK68" i="15" s="1"/>
  <c r="AL68" i="15" s="1"/>
  <c r="C67" i="15"/>
  <c r="F67" i="15"/>
  <c r="F67" i="13"/>
  <c r="C67" i="13"/>
  <c r="B67" i="14"/>
  <c r="AK67" i="14" s="1"/>
  <c r="A68" i="14"/>
  <c r="G65" i="14"/>
  <c r="AO65" i="14"/>
  <c r="B68" i="13"/>
  <c r="AK68" i="13" s="1"/>
  <c r="AL68" i="13" s="1"/>
  <c r="A69" i="13"/>
  <c r="C66" i="12"/>
  <c r="AO66" i="12" s="1"/>
  <c r="A68" i="12"/>
  <c r="B67" i="12"/>
  <c r="AK67" i="12" s="1"/>
  <c r="F66" i="12"/>
  <c r="C67" i="11"/>
  <c r="B68" i="11"/>
  <c r="AK68" i="11" s="1"/>
  <c r="AL68" i="11" s="1"/>
  <c r="AO68" i="11"/>
  <c r="G68" i="11"/>
  <c r="F68" i="11"/>
  <c r="C68" i="11"/>
  <c r="A69" i="11"/>
  <c r="AO66" i="11"/>
  <c r="G66" i="11"/>
  <c r="F67" i="11"/>
  <c r="B118" i="3"/>
  <c r="C118" i="3" s="1"/>
  <c r="O118" i="3" s="1"/>
  <c r="X118" i="3" s="1"/>
  <c r="C65" i="2"/>
  <c r="G65" i="2" s="1"/>
  <c r="AO64" i="2"/>
  <c r="F65" i="2"/>
  <c r="A67" i="2"/>
  <c r="B66" i="2"/>
  <c r="F68" i="13" l="1"/>
  <c r="C68" i="13"/>
  <c r="C68" i="15"/>
  <c r="G68" i="17"/>
  <c r="F68" i="15"/>
  <c r="F68" i="17"/>
  <c r="F68" i="19"/>
  <c r="G66" i="18"/>
  <c r="B69" i="19"/>
  <c r="AK69" i="19" s="1"/>
  <c r="AL69" i="19" s="1"/>
  <c r="AO69" i="19"/>
  <c r="G69" i="19"/>
  <c r="C69" i="19"/>
  <c r="A70" i="19"/>
  <c r="G67" i="19"/>
  <c r="AO67" i="19"/>
  <c r="F67" i="18"/>
  <c r="C67" i="18"/>
  <c r="AO66" i="14"/>
  <c r="A69" i="18"/>
  <c r="B68" i="18"/>
  <c r="AK68" i="18" s="1"/>
  <c r="AL68" i="18" s="1"/>
  <c r="AO68" i="18"/>
  <c r="F68" i="18"/>
  <c r="C68" i="18"/>
  <c r="G68" i="18" s="1"/>
  <c r="F67" i="16"/>
  <c r="B69" i="17"/>
  <c r="AK69" i="17" s="1"/>
  <c r="AL69" i="17" s="1"/>
  <c r="A70" i="17"/>
  <c r="G67" i="17"/>
  <c r="AO67" i="17"/>
  <c r="A69" i="16"/>
  <c r="B68" i="16"/>
  <c r="AK68" i="16" s="1"/>
  <c r="AL68" i="16" s="1"/>
  <c r="C67" i="16"/>
  <c r="AO66" i="16"/>
  <c r="G66" i="16"/>
  <c r="C67" i="14"/>
  <c r="F67" i="14"/>
  <c r="G66" i="12"/>
  <c r="AO67" i="15"/>
  <c r="G67" i="15"/>
  <c r="A70" i="15"/>
  <c r="B69" i="15"/>
  <c r="AK69" i="15" s="1"/>
  <c r="AL69" i="15" s="1"/>
  <c r="C69" i="15"/>
  <c r="G69" i="15" s="1"/>
  <c r="AO67" i="13"/>
  <c r="G67" i="13"/>
  <c r="A69" i="14"/>
  <c r="C68" i="14"/>
  <c r="AO68" i="14" s="1"/>
  <c r="B68" i="14"/>
  <c r="AK68" i="14" s="1"/>
  <c r="AL68" i="14" s="1"/>
  <c r="A70" i="13"/>
  <c r="B69" i="13"/>
  <c r="AK69" i="13" s="1"/>
  <c r="AL69" i="13" s="1"/>
  <c r="B68" i="12"/>
  <c r="AK68" i="12" s="1"/>
  <c r="AL68" i="12" s="1"/>
  <c r="A69" i="12"/>
  <c r="C68" i="12"/>
  <c r="G68" i="12" s="1"/>
  <c r="AO68" i="12"/>
  <c r="C67" i="12"/>
  <c r="F67" i="12"/>
  <c r="AO67" i="11"/>
  <c r="G67" i="11"/>
  <c r="F69" i="11"/>
  <c r="B69" i="11"/>
  <c r="AK69" i="11" s="1"/>
  <c r="AL69" i="11" s="1"/>
  <c r="A70" i="11"/>
  <c r="B119" i="3"/>
  <c r="C119" i="3" s="1"/>
  <c r="O119" i="3" s="1"/>
  <c r="X119" i="3" s="1"/>
  <c r="AO65" i="2"/>
  <c r="AK66" i="2"/>
  <c r="F66" i="2"/>
  <c r="C66" i="2"/>
  <c r="A68" i="2"/>
  <c r="B67" i="2"/>
  <c r="AK67" i="2" s="1"/>
  <c r="C68" i="16" l="1"/>
  <c r="C69" i="13"/>
  <c r="AO68" i="15"/>
  <c r="G68" i="15"/>
  <c r="C69" i="11"/>
  <c r="F68" i="12"/>
  <c r="G68" i="14"/>
  <c r="F68" i="14"/>
  <c r="F69" i="15"/>
  <c r="F68" i="16"/>
  <c r="F69" i="17"/>
  <c r="F69" i="19"/>
  <c r="AO68" i="13"/>
  <c r="G68" i="13"/>
  <c r="F69" i="13"/>
  <c r="AO69" i="15"/>
  <c r="C69" i="17"/>
  <c r="A71" i="19"/>
  <c r="B70" i="19"/>
  <c r="AK70" i="19" s="1"/>
  <c r="G67" i="18"/>
  <c r="AO67" i="18"/>
  <c r="A70" i="18"/>
  <c r="B69" i="18"/>
  <c r="AK69" i="18" s="1"/>
  <c r="AL69" i="18" s="1"/>
  <c r="C69" i="18"/>
  <c r="G69" i="18" s="1"/>
  <c r="A71" i="17"/>
  <c r="B70" i="17"/>
  <c r="AK70" i="17" s="1"/>
  <c r="A70" i="16"/>
  <c r="B69" i="16"/>
  <c r="AK69" i="16" s="1"/>
  <c r="AL69" i="16" s="1"/>
  <c r="AO67" i="16"/>
  <c r="G67" i="16"/>
  <c r="G67" i="14"/>
  <c r="AO67" i="14"/>
  <c r="A71" i="15"/>
  <c r="B70" i="15"/>
  <c r="AK70" i="15" s="1"/>
  <c r="B69" i="14"/>
  <c r="AK69" i="14" s="1"/>
  <c r="A70" i="14"/>
  <c r="F70" i="13"/>
  <c r="C70" i="13"/>
  <c r="G70" i="13" s="1"/>
  <c r="B70" i="13"/>
  <c r="AK70" i="13" s="1"/>
  <c r="A71" i="13"/>
  <c r="A70" i="12"/>
  <c r="B69" i="12"/>
  <c r="AK69" i="12" s="1"/>
  <c r="AL69" i="12" s="1"/>
  <c r="C69" i="12"/>
  <c r="G69" i="12" s="1"/>
  <c r="G67" i="12"/>
  <c r="AO67" i="12"/>
  <c r="B70" i="11"/>
  <c r="AK70" i="11" s="1"/>
  <c r="A71" i="11"/>
  <c r="B120" i="3"/>
  <c r="C120" i="3"/>
  <c r="O120" i="3" s="1"/>
  <c r="X120" i="3" s="1"/>
  <c r="C67" i="2"/>
  <c r="G66" i="2"/>
  <c r="AO66" i="2"/>
  <c r="F67" i="2"/>
  <c r="A69" i="2"/>
  <c r="B68" i="2"/>
  <c r="C68" i="2" s="1"/>
  <c r="F69" i="14" l="1"/>
  <c r="C70" i="15"/>
  <c r="F70" i="17"/>
  <c r="AO70" i="13"/>
  <c r="C69" i="14"/>
  <c r="F70" i="15"/>
  <c r="F69" i="16"/>
  <c r="C70" i="17"/>
  <c r="C70" i="19"/>
  <c r="G69" i="13"/>
  <c r="AO69" i="13"/>
  <c r="AO69" i="12"/>
  <c r="AO69" i="18"/>
  <c r="C70" i="11"/>
  <c r="F70" i="11"/>
  <c r="F69" i="12"/>
  <c r="C69" i="16"/>
  <c r="F69" i="18"/>
  <c r="F70" i="19"/>
  <c r="AO69" i="17"/>
  <c r="G69" i="17"/>
  <c r="G69" i="11"/>
  <c r="AO69" i="11"/>
  <c r="G68" i="16"/>
  <c r="AO68" i="16"/>
  <c r="B71" i="19"/>
  <c r="AK71" i="19" s="1"/>
  <c r="C71" i="19"/>
  <c r="F71" i="19"/>
  <c r="A72" i="19"/>
  <c r="AO71" i="19"/>
  <c r="G71" i="19"/>
  <c r="B70" i="18"/>
  <c r="AK70" i="18" s="1"/>
  <c r="AO70" i="18"/>
  <c r="A71" i="18"/>
  <c r="C70" i="18"/>
  <c r="G70" i="18" s="1"/>
  <c r="F70" i="18"/>
  <c r="B71" i="17"/>
  <c r="AK71" i="17" s="1"/>
  <c r="C71" i="17"/>
  <c r="G71" i="17" s="1"/>
  <c r="AO71" i="17"/>
  <c r="A72" i="17"/>
  <c r="F71" i="17"/>
  <c r="A71" i="16"/>
  <c r="C70" i="16"/>
  <c r="B70" i="16"/>
  <c r="AK70" i="16" s="1"/>
  <c r="AO70" i="16"/>
  <c r="F70" i="16"/>
  <c r="G70" i="16"/>
  <c r="F71" i="15"/>
  <c r="B71" i="15"/>
  <c r="AK71" i="15" s="1"/>
  <c r="A72" i="15"/>
  <c r="A71" i="14"/>
  <c r="B70" i="14"/>
  <c r="AK70" i="14" s="1"/>
  <c r="AL69" i="14"/>
  <c r="B71" i="13"/>
  <c r="AK71" i="13" s="1"/>
  <c r="C71" i="13"/>
  <c r="F71" i="13"/>
  <c r="AO71" i="13"/>
  <c r="G71" i="13"/>
  <c r="A72" i="13"/>
  <c r="B70" i="12"/>
  <c r="AK70" i="12" s="1"/>
  <c r="AO70" i="12"/>
  <c r="A71" i="12"/>
  <c r="C70" i="12"/>
  <c r="G70" i="12" s="1"/>
  <c r="F70" i="12"/>
  <c r="C71" i="11"/>
  <c r="AO71" i="11" s="1"/>
  <c r="A72" i="11"/>
  <c r="B71" i="11"/>
  <c r="AK71" i="11" s="1"/>
  <c r="B121" i="3"/>
  <c r="C121" i="3" s="1"/>
  <c r="O121" i="3" s="1"/>
  <c r="X121" i="3" s="1"/>
  <c r="G67" i="2"/>
  <c r="F68" i="2"/>
  <c r="G68" i="2"/>
  <c r="AO68" i="2"/>
  <c r="AO67" i="2"/>
  <c r="AK68" i="2"/>
  <c r="A70" i="2"/>
  <c r="B69" i="2"/>
  <c r="C69" i="2" s="1"/>
  <c r="G70" i="17" l="1"/>
  <c r="AO70" i="17"/>
  <c r="F71" i="11"/>
  <c r="C70" i="14"/>
  <c r="F70" i="14"/>
  <c r="C71" i="15"/>
  <c r="AO70" i="11"/>
  <c r="G70" i="11"/>
  <c r="AO70" i="15"/>
  <c r="G70" i="15"/>
  <c r="G71" i="11"/>
  <c r="AO69" i="16"/>
  <c r="G69" i="16"/>
  <c r="G70" i="19"/>
  <c r="AO70" i="19"/>
  <c r="G69" i="14"/>
  <c r="AO69" i="14"/>
  <c r="F72" i="19"/>
  <c r="A73" i="19"/>
  <c r="B72" i="19"/>
  <c r="AK72" i="19" s="1"/>
  <c r="C72" i="19"/>
  <c r="AO72" i="19" s="1"/>
  <c r="G72" i="19"/>
  <c r="G71" i="18"/>
  <c r="A72" i="18"/>
  <c r="C71" i="18"/>
  <c r="AO71" i="18" s="1"/>
  <c r="B71" i="18"/>
  <c r="AK71" i="18" s="1"/>
  <c r="A73" i="17"/>
  <c r="B72" i="17"/>
  <c r="AK72" i="17" s="1"/>
  <c r="C72" i="17"/>
  <c r="AO72" i="17" s="1"/>
  <c r="A72" i="16"/>
  <c r="B71" i="16"/>
  <c r="AK71" i="16" s="1"/>
  <c r="C71" i="16"/>
  <c r="G71" i="16" s="1"/>
  <c r="B72" i="15"/>
  <c r="AK72" i="15" s="1"/>
  <c r="C72" i="15"/>
  <c r="AO72" i="15" s="1"/>
  <c r="G72" i="15"/>
  <c r="A73" i="15"/>
  <c r="F72" i="15"/>
  <c r="B71" i="14"/>
  <c r="AK71" i="14" s="1"/>
  <c r="A72" i="14"/>
  <c r="F71" i="14"/>
  <c r="C71" i="14"/>
  <c r="G71" i="14" s="1"/>
  <c r="A73" i="13"/>
  <c r="B72" i="13"/>
  <c r="AK72" i="13" s="1"/>
  <c r="A72" i="12"/>
  <c r="C71" i="12"/>
  <c r="G71" i="12" s="1"/>
  <c r="B71" i="12"/>
  <c r="AK71" i="12" s="1"/>
  <c r="B72" i="11"/>
  <c r="AK72" i="11" s="1"/>
  <c r="C72" i="11"/>
  <c r="AO72" i="11"/>
  <c r="F72" i="11"/>
  <c r="A73" i="11"/>
  <c r="G72" i="11"/>
  <c r="B122" i="3"/>
  <c r="C122" i="3" s="1"/>
  <c r="O122" i="3" s="1"/>
  <c r="X122" i="3" s="1"/>
  <c r="AO69" i="2"/>
  <c r="G69" i="2"/>
  <c r="F69" i="2"/>
  <c r="AK69" i="2"/>
  <c r="AL69" i="2" s="1"/>
  <c r="A71" i="2"/>
  <c r="B70" i="2"/>
  <c r="F70" i="2" s="1"/>
  <c r="C70" i="2"/>
  <c r="AO70" i="2" s="1"/>
  <c r="AO71" i="12" l="1"/>
  <c r="AO71" i="14"/>
  <c r="F72" i="13"/>
  <c r="AO70" i="14"/>
  <c r="G70" i="14"/>
  <c r="F72" i="17"/>
  <c r="F71" i="18"/>
  <c r="AO71" i="16"/>
  <c r="F71" i="12"/>
  <c r="C72" i="13"/>
  <c r="F71" i="16"/>
  <c r="G72" i="17"/>
  <c r="G71" i="15"/>
  <c r="AO71" i="15"/>
  <c r="B73" i="19"/>
  <c r="AK73" i="19" s="1"/>
  <c r="A74" i="19"/>
  <c r="F73" i="19"/>
  <c r="B72" i="18"/>
  <c r="AK72" i="18" s="1"/>
  <c r="F72" i="18"/>
  <c r="A73" i="18"/>
  <c r="C72" i="18"/>
  <c r="G72" i="18" s="1"/>
  <c r="G73" i="17"/>
  <c r="B73" i="17"/>
  <c r="AK73" i="17" s="1"/>
  <c r="F73" i="17"/>
  <c r="A74" i="17"/>
  <c r="AO73" i="17"/>
  <c r="C73" i="17"/>
  <c r="A73" i="16"/>
  <c r="B72" i="16"/>
  <c r="AK72" i="16" s="1"/>
  <c r="A74" i="15"/>
  <c r="F73" i="15"/>
  <c r="B73" i="15"/>
  <c r="AK73" i="15" s="1"/>
  <c r="F72" i="14"/>
  <c r="B72" i="14"/>
  <c r="AK72" i="14" s="1"/>
  <c r="A73" i="14"/>
  <c r="G73" i="13"/>
  <c r="B73" i="13"/>
  <c r="AK73" i="13" s="1"/>
  <c r="F73" i="13"/>
  <c r="A74" i="13"/>
  <c r="AO73" i="13"/>
  <c r="C73" i="13"/>
  <c r="B72" i="12"/>
  <c r="AK72" i="12" s="1"/>
  <c r="A73" i="12"/>
  <c r="C72" i="12"/>
  <c r="G72" i="12" s="1"/>
  <c r="A74" i="11"/>
  <c r="B73" i="11"/>
  <c r="AK73" i="11" s="1"/>
  <c r="B123" i="3"/>
  <c r="C123" i="3" s="1"/>
  <c r="O123" i="3" s="1"/>
  <c r="X123" i="3" s="1"/>
  <c r="G70" i="2"/>
  <c r="AK70" i="2"/>
  <c r="A72" i="2"/>
  <c r="B71" i="2"/>
  <c r="C71" i="2" s="1"/>
  <c r="AO71" i="2" s="1"/>
  <c r="AO72" i="12" l="1"/>
  <c r="AO72" i="18"/>
  <c r="C73" i="11"/>
  <c r="F73" i="11"/>
  <c r="C72" i="14"/>
  <c r="C73" i="19"/>
  <c r="AO72" i="13"/>
  <c r="G72" i="13"/>
  <c r="F71" i="2"/>
  <c r="C72" i="16"/>
  <c r="F72" i="12"/>
  <c r="C73" i="15"/>
  <c r="F72" i="16"/>
  <c r="AO74" i="19"/>
  <c r="F74" i="19"/>
  <c r="A75" i="19"/>
  <c r="B74" i="19"/>
  <c r="AK74" i="19" s="1"/>
  <c r="AL74" i="19" s="1"/>
  <c r="G74" i="19"/>
  <c r="C74" i="19"/>
  <c r="A74" i="18"/>
  <c r="C73" i="18"/>
  <c r="AO73" i="18"/>
  <c r="B73" i="18"/>
  <c r="AK73" i="18" s="1"/>
  <c r="G73" i="18"/>
  <c r="A75" i="17"/>
  <c r="C74" i="17"/>
  <c r="AO74" i="17"/>
  <c r="F74" i="17"/>
  <c r="G74" i="17"/>
  <c r="B74" i="17"/>
  <c r="AK74" i="17" s="1"/>
  <c r="F73" i="16"/>
  <c r="A74" i="16"/>
  <c r="B73" i="16"/>
  <c r="AK73" i="16" s="1"/>
  <c r="C73" i="16"/>
  <c r="G73" i="16" s="1"/>
  <c r="G74" i="15"/>
  <c r="C74" i="15"/>
  <c r="F74" i="15"/>
  <c r="B74" i="15"/>
  <c r="AK74" i="15" s="1"/>
  <c r="AO74" i="15"/>
  <c r="A75" i="15"/>
  <c r="B73" i="14"/>
  <c r="AK73" i="14" s="1"/>
  <c r="F73" i="14"/>
  <c r="AO73" i="14"/>
  <c r="C73" i="14"/>
  <c r="G73" i="14" s="1"/>
  <c r="A74" i="14"/>
  <c r="A75" i="13"/>
  <c r="C74" i="13"/>
  <c r="AO74" i="13"/>
  <c r="F74" i="13"/>
  <c r="G74" i="13"/>
  <c r="B74" i="13"/>
  <c r="AK74" i="13" s="1"/>
  <c r="A74" i="12"/>
  <c r="C73" i="12"/>
  <c r="AO73" i="12"/>
  <c r="B73" i="12"/>
  <c r="AK73" i="12" s="1"/>
  <c r="G73" i="12"/>
  <c r="B74" i="11"/>
  <c r="AK74" i="11" s="1"/>
  <c r="AL74" i="11" s="1"/>
  <c r="A75" i="11"/>
  <c r="G74" i="11"/>
  <c r="F74" i="11"/>
  <c r="AO74" i="11"/>
  <c r="C74" i="11"/>
  <c r="B124" i="3"/>
  <c r="C124" i="3"/>
  <c r="O124" i="3" s="1"/>
  <c r="X124" i="3" s="1"/>
  <c r="G71" i="2"/>
  <c r="AK71" i="2"/>
  <c r="A73" i="2"/>
  <c r="B72" i="2"/>
  <c r="AK72" i="2" s="1"/>
  <c r="C72" i="2"/>
  <c r="AO72" i="2" s="1"/>
  <c r="G72" i="2"/>
  <c r="AO72" i="16" l="1"/>
  <c r="G72" i="16"/>
  <c r="AO73" i="16"/>
  <c r="AO73" i="2"/>
  <c r="AO73" i="19"/>
  <c r="G73" i="19"/>
  <c r="AL74" i="15"/>
  <c r="G73" i="15"/>
  <c r="AO73" i="15"/>
  <c r="AO73" i="11"/>
  <c r="G73" i="11"/>
  <c r="F72" i="2"/>
  <c r="F73" i="12"/>
  <c r="AL74" i="13"/>
  <c r="AL74" i="17"/>
  <c r="F73" i="18"/>
  <c r="G72" i="14"/>
  <c r="AO72" i="14"/>
  <c r="A76" i="19"/>
  <c r="B75" i="19"/>
  <c r="AK75" i="19" s="1"/>
  <c r="AL75" i="19" s="1"/>
  <c r="AO75" i="19"/>
  <c r="G75" i="19"/>
  <c r="F75" i="19"/>
  <c r="C75" i="19"/>
  <c r="G74" i="18"/>
  <c r="B74" i="18"/>
  <c r="AK74" i="18" s="1"/>
  <c r="F74" i="18"/>
  <c r="A75" i="18"/>
  <c r="AO74" i="18"/>
  <c r="C74" i="18"/>
  <c r="G75" i="17"/>
  <c r="B75" i="17"/>
  <c r="AK75" i="17" s="1"/>
  <c r="AO75" i="17"/>
  <c r="C75" i="17"/>
  <c r="A76" i="17"/>
  <c r="F75" i="17"/>
  <c r="A75" i="16"/>
  <c r="C74" i="16"/>
  <c r="B74" i="16"/>
  <c r="AK74" i="16" s="1"/>
  <c r="AL74" i="16" s="1"/>
  <c r="F74" i="16"/>
  <c r="G74" i="16"/>
  <c r="AO74" i="16"/>
  <c r="A76" i="15"/>
  <c r="C75" i="15"/>
  <c r="B75" i="15"/>
  <c r="AK75" i="15" s="1"/>
  <c r="AO75" i="15"/>
  <c r="F75" i="15"/>
  <c r="G75" i="15"/>
  <c r="AO74" i="14"/>
  <c r="F74" i="14"/>
  <c r="C74" i="14"/>
  <c r="G74" i="14"/>
  <c r="B74" i="14"/>
  <c r="AK74" i="14" s="1"/>
  <c r="A75" i="14"/>
  <c r="G75" i="13"/>
  <c r="B75" i="13"/>
  <c r="AK75" i="13" s="1"/>
  <c r="AO75" i="13"/>
  <c r="C75" i="13"/>
  <c r="A76" i="13"/>
  <c r="F75" i="13"/>
  <c r="G74" i="12"/>
  <c r="B74" i="12"/>
  <c r="AK74" i="12" s="1"/>
  <c r="F74" i="12"/>
  <c r="A75" i="12"/>
  <c r="AO74" i="12"/>
  <c r="C74" i="12"/>
  <c r="AO75" i="11"/>
  <c r="F75" i="11"/>
  <c r="G75" i="11"/>
  <c r="C75" i="11"/>
  <c r="A76" i="11"/>
  <c r="B75" i="11"/>
  <c r="AK75" i="11" s="1"/>
  <c r="B125" i="3"/>
  <c r="C125" i="3" s="1"/>
  <c r="O125" i="3" s="1"/>
  <c r="X125" i="3" s="1"/>
  <c r="A74" i="2"/>
  <c r="AO74" i="2" s="1"/>
  <c r="F73" i="2"/>
  <c r="C73" i="2"/>
  <c r="G73" i="2"/>
  <c r="B73" i="2"/>
  <c r="AK73" i="2" s="1"/>
  <c r="AL74" i="12" l="1"/>
  <c r="AL74" i="18"/>
  <c r="AL75" i="11"/>
  <c r="AL75" i="13"/>
  <c r="AL75" i="15"/>
  <c r="AL75" i="17"/>
  <c r="AL74" i="14"/>
  <c r="Z125" i="3"/>
  <c r="AD125" i="3"/>
  <c r="AH125" i="3"/>
  <c r="Y125" i="3"/>
  <c r="AC125" i="3"/>
  <c r="AG125" i="3"/>
  <c r="AA125" i="3"/>
  <c r="AE125" i="3"/>
  <c r="AF125" i="3"/>
  <c r="AB125" i="3"/>
  <c r="G76" i="19"/>
  <c r="A77" i="19"/>
  <c r="F76" i="19"/>
  <c r="AO76" i="19"/>
  <c r="B76" i="19"/>
  <c r="AK76" i="19" s="1"/>
  <c r="C76" i="19"/>
  <c r="A76" i="18"/>
  <c r="C75" i="18"/>
  <c r="AO75" i="18"/>
  <c r="F75" i="18"/>
  <c r="B75" i="18"/>
  <c r="AK75" i="18" s="1"/>
  <c r="AL75" i="18" s="1"/>
  <c r="G75" i="18"/>
  <c r="AO76" i="17"/>
  <c r="C76" i="17"/>
  <c r="A77" i="17"/>
  <c r="F76" i="17"/>
  <c r="B76" i="17"/>
  <c r="AK76" i="17" s="1"/>
  <c r="AL76" i="17" s="1"/>
  <c r="G76" i="17"/>
  <c r="G75" i="16"/>
  <c r="AO75" i="16"/>
  <c r="F75" i="16"/>
  <c r="A76" i="16"/>
  <c r="B75" i="16"/>
  <c r="AK75" i="16" s="1"/>
  <c r="AL75" i="16" s="1"/>
  <c r="C75" i="16"/>
  <c r="G76" i="15"/>
  <c r="B76" i="15"/>
  <c r="AK76" i="15" s="1"/>
  <c r="C76" i="15"/>
  <c r="F76" i="15"/>
  <c r="A77" i="15"/>
  <c r="AO76" i="15"/>
  <c r="B75" i="14"/>
  <c r="AK75" i="14" s="1"/>
  <c r="C75" i="14"/>
  <c r="F75" i="14"/>
  <c r="A76" i="14"/>
  <c r="AO75" i="14"/>
  <c r="G75" i="14"/>
  <c r="AO76" i="13"/>
  <c r="C76" i="13"/>
  <c r="A77" i="13"/>
  <c r="F76" i="13"/>
  <c r="B76" i="13"/>
  <c r="AK76" i="13" s="1"/>
  <c r="G76" i="13"/>
  <c r="A76" i="12"/>
  <c r="C75" i="12"/>
  <c r="AO75" i="12"/>
  <c r="F75" i="12"/>
  <c r="B75" i="12"/>
  <c r="AK75" i="12" s="1"/>
  <c r="AL75" i="12" s="1"/>
  <c r="G75" i="12"/>
  <c r="B76" i="11"/>
  <c r="AK76" i="11" s="1"/>
  <c r="G76" i="11"/>
  <c r="F76" i="11"/>
  <c r="AO76" i="11"/>
  <c r="C76" i="11"/>
  <c r="A77" i="11"/>
  <c r="B126" i="3"/>
  <c r="C126" i="3" s="1"/>
  <c r="O126" i="3" s="1"/>
  <c r="X126" i="3" s="1"/>
  <c r="A75" i="2"/>
  <c r="AO75" i="2" s="1"/>
  <c r="F74" i="2"/>
  <c r="G74" i="2"/>
  <c r="B74" i="2"/>
  <c r="AK74" i="2" s="1"/>
  <c r="C74" i="2"/>
  <c r="P125" i="3" l="1" a="1"/>
  <c r="P125" i="3" s="1"/>
  <c r="U125" i="3" s="1"/>
  <c r="Q125" i="3" a="1"/>
  <c r="Q125" i="3" s="1"/>
  <c r="S125" i="3" a="1"/>
  <c r="S125" i="3" s="1"/>
  <c r="R125" i="3" a="1"/>
  <c r="R125" i="3" s="1"/>
  <c r="AL76" i="15"/>
  <c r="AL75" i="14"/>
  <c r="AL76" i="11"/>
  <c r="AL76" i="13"/>
  <c r="AL76" i="19"/>
  <c r="AB126" i="3"/>
  <c r="AF126" i="3"/>
  <c r="AA126" i="3"/>
  <c r="AE126" i="3"/>
  <c r="Y126" i="3"/>
  <c r="AG126" i="3"/>
  <c r="Z126" i="3"/>
  <c r="AH126" i="3"/>
  <c r="AC126" i="3"/>
  <c r="AD126" i="3"/>
  <c r="AO77" i="19"/>
  <c r="F77" i="19"/>
  <c r="A78" i="19"/>
  <c r="B77" i="19"/>
  <c r="AK77" i="19" s="1"/>
  <c r="C77" i="19"/>
  <c r="G77" i="19"/>
  <c r="G76" i="18"/>
  <c r="B76" i="18"/>
  <c r="AK76" i="18" s="1"/>
  <c r="C76" i="18"/>
  <c r="A77" i="18"/>
  <c r="AO76" i="18"/>
  <c r="F76" i="18"/>
  <c r="A78" i="17"/>
  <c r="C77" i="17"/>
  <c r="G77" i="17"/>
  <c r="B77" i="17"/>
  <c r="AK77" i="17" s="1"/>
  <c r="AL77" i="17" s="1"/>
  <c r="AO77" i="17"/>
  <c r="F77" i="17"/>
  <c r="AO76" i="16"/>
  <c r="C76" i="16"/>
  <c r="B76" i="16"/>
  <c r="AK76" i="16" s="1"/>
  <c r="F76" i="16"/>
  <c r="A77" i="16"/>
  <c r="G76" i="16"/>
  <c r="A78" i="15"/>
  <c r="C77" i="15"/>
  <c r="B77" i="15"/>
  <c r="AK77" i="15" s="1"/>
  <c r="F77" i="15"/>
  <c r="AO77" i="15"/>
  <c r="G77" i="15"/>
  <c r="A77" i="14"/>
  <c r="F76" i="14"/>
  <c r="B76" i="14"/>
  <c r="AK76" i="14" s="1"/>
  <c r="AL76" i="14" s="1"/>
  <c r="C76" i="14"/>
  <c r="AO76" i="14"/>
  <c r="G76" i="14"/>
  <c r="A78" i="13"/>
  <c r="C77" i="13"/>
  <c r="G77" i="13"/>
  <c r="B77" i="13"/>
  <c r="AK77" i="13" s="1"/>
  <c r="AO77" i="13"/>
  <c r="F77" i="13"/>
  <c r="G76" i="12"/>
  <c r="B76" i="12"/>
  <c r="AK76" i="12" s="1"/>
  <c r="AL76" i="12" s="1"/>
  <c r="C76" i="12"/>
  <c r="A77" i="12"/>
  <c r="AO76" i="12"/>
  <c r="F76" i="12"/>
  <c r="A78" i="11"/>
  <c r="C77" i="11"/>
  <c r="AO77" i="11"/>
  <c r="F77" i="11"/>
  <c r="B77" i="11"/>
  <c r="AK77" i="11" s="1"/>
  <c r="AL77" i="11" s="1"/>
  <c r="G77" i="11"/>
  <c r="B127" i="3"/>
  <c r="C127" i="3" s="1"/>
  <c r="O127" i="3" s="1"/>
  <c r="X127" i="3" s="1"/>
  <c r="AL74" i="2"/>
  <c r="A76" i="2"/>
  <c r="AO76" i="2" s="1"/>
  <c r="F75" i="2"/>
  <c r="B75" i="2"/>
  <c r="AK75" i="2" s="1"/>
  <c r="C75" i="2"/>
  <c r="G75" i="2"/>
  <c r="P126" i="3" l="1" a="1"/>
  <c r="P126" i="3" s="1"/>
  <c r="U126" i="3" s="1"/>
  <c r="Q126" i="3" a="1"/>
  <c r="Q126" i="3" s="1"/>
  <c r="R126" i="3" a="1"/>
  <c r="R126" i="3" s="1"/>
  <c r="S126" i="3" a="1"/>
  <c r="S126" i="3" s="1"/>
  <c r="AL76" i="16"/>
  <c r="AL77" i="13"/>
  <c r="AL76" i="18"/>
  <c r="AL77" i="19"/>
  <c r="AL77" i="15"/>
  <c r="Z127" i="3"/>
  <c r="AD127" i="3"/>
  <c r="Y127" i="3"/>
  <c r="AC127" i="3"/>
  <c r="AG127" i="3"/>
  <c r="AE127" i="3"/>
  <c r="AA127" i="3"/>
  <c r="AF127" i="3"/>
  <c r="AH127" i="3"/>
  <c r="AB127" i="3"/>
  <c r="B78" i="19"/>
  <c r="AK78" i="19" s="1"/>
  <c r="A79" i="19"/>
  <c r="AO78" i="19"/>
  <c r="G78" i="19"/>
  <c r="F78" i="19"/>
  <c r="C78" i="19"/>
  <c r="A78" i="18"/>
  <c r="C77" i="18"/>
  <c r="B77" i="18"/>
  <c r="AK77" i="18" s="1"/>
  <c r="AL77" i="18" s="1"/>
  <c r="AO77" i="18"/>
  <c r="F77" i="18"/>
  <c r="G77" i="18"/>
  <c r="G78" i="17"/>
  <c r="F78" i="17"/>
  <c r="AO78" i="17"/>
  <c r="B78" i="17"/>
  <c r="AK78" i="17" s="1"/>
  <c r="A79" i="17"/>
  <c r="C78" i="17"/>
  <c r="AO77" i="16"/>
  <c r="F77" i="16"/>
  <c r="G77" i="16"/>
  <c r="C77" i="16"/>
  <c r="A78" i="16"/>
  <c r="B77" i="16"/>
  <c r="AK77" i="16" s="1"/>
  <c r="AL77" i="16" s="1"/>
  <c r="G78" i="15"/>
  <c r="A79" i="15"/>
  <c r="B78" i="15"/>
  <c r="AK78" i="15" s="1"/>
  <c r="AL78" i="15" s="1"/>
  <c r="C78" i="15"/>
  <c r="F78" i="15"/>
  <c r="AO78" i="15"/>
  <c r="A78" i="14"/>
  <c r="C77" i="14"/>
  <c r="G77" i="14"/>
  <c r="F77" i="14"/>
  <c r="AO77" i="14"/>
  <c r="B77" i="14"/>
  <c r="AK77" i="14" s="1"/>
  <c r="AL77" i="14" s="1"/>
  <c r="G78" i="13"/>
  <c r="F78" i="13"/>
  <c r="AO78" i="13"/>
  <c r="B78" i="13"/>
  <c r="AK78" i="13" s="1"/>
  <c r="AL78" i="13" s="1"/>
  <c r="A79" i="13"/>
  <c r="C78" i="13"/>
  <c r="A78" i="12"/>
  <c r="C77" i="12"/>
  <c r="B77" i="12"/>
  <c r="AK77" i="12" s="1"/>
  <c r="AL77" i="12" s="1"/>
  <c r="AO77" i="12"/>
  <c r="F77" i="12"/>
  <c r="G77" i="12"/>
  <c r="G78" i="11"/>
  <c r="C78" i="11"/>
  <c r="AO78" i="11"/>
  <c r="B78" i="11"/>
  <c r="AK78" i="11" s="1"/>
  <c r="AL78" i="11" s="1"/>
  <c r="F78" i="11"/>
  <c r="A79" i="11"/>
  <c r="AL75" i="2"/>
  <c r="A77" i="2"/>
  <c r="AO77" i="2" s="1"/>
  <c r="F76" i="2"/>
  <c r="B76" i="2"/>
  <c r="AK76" i="2" s="1"/>
  <c r="C76" i="2"/>
  <c r="G76" i="2"/>
  <c r="P127" i="3" l="1" a="1"/>
  <c r="P127" i="3" s="1"/>
  <c r="U127" i="3" s="1"/>
  <c r="Q127" i="3" a="1"/>
  <c r="Q127" i="3" s="1"/>
  <c r="S127" i="3" a="1"/>
  <c r="S127" i="3" s="1"/>
  <c r="R127" i="3" a="1"/>
  <c r="R127" i="3" s="1"/>
  <c r="AL78" i="17"/>
  <c r="AL78" i="19"/>
  <c r="AO79" i="19"/>
  <c r="F79" i="19"/>
  <c r="G79" i="19"/>
  <c r="C79" i="19"/>
  <c r="A80" i="19"/>
  <c r="B79" i="19"/>
  <c r="AK79" i="19" s="1"/>
  <c r="G78" i="18"/>
  <c r="A79" i="18"/>
  <c r="B78" i="18"/>
  <c r="AK78" i="18" s="1"/>
  <c r="C78" i="18"/>
  <c r="AO78" i="18"/>
  <c r="F78" i="18"/>
  <c r="A80" i="17"/>
  <c r="C79" i="17"/>
  <c r="AO79" i="17"/>
  <c r="F79" i="17"/>
  <c r="G79" i="17"/>
  <c r="B79" i="17"/>
  <c r="AK79" i="17" s="1"/>
  <c r="AL79" i="17" s="1"/>
  <c r="B78" i="16"/>
  <c r="AK78" i="16" s="1"/>
  <c r="AL78" i="16" s="1"/>
  <c r="F78" i="16"/>
  <c r="C78" i="16"/>
  <c r="A79" i="16"/>
  <c r="G78" i="16"/>
  <c r="AO78" i="16"/>
  <c r="A80" i="15"/>
  <c r="C79" i="15"/>
  <c r="F79" i="15"/>
  <c r="G79" i="15"/>
  <c r="B79" i="15"/>
  <c r="AK79" i="15" s="1"/>
  <c r="AL79" i="15" s="1"/>
  <c r="AO79" i="15"/>
  <c r="G78" i="14"/>
  <c r="AO78" i="14"/>
  <c r="A79" i="14"/>
  <c r="C78" i="14"/>
  <c r="F78" i="14"/>
  <c r="B78" i="14"/>
  <c r="AK78" i="14" s="1"/>
  <c r="AL78" i="14" s="1"/>
  <c r="A80" i="13"/>
  <c r="C79" i="13"/>
  <c r="AO79" i="13"/>
  <c r="F79" i="13"/>
  <c r="G79" i="13"/>
  <c r="B79" i="13"/>
  <c r="AK79" i="13" s="1"/>
  <c r="AL79" i="13" s="1"/>
  <c r="G78" i="12"/>
  <c r="A79" i="12"/>
  <c r="B78" i="12"/>
  <c r="AK78" i="12" s="1"/>
  <c r="AL78" i="12" s="1"/>
  <c r="C78" i="12"/>
  <c r="AO78" i="12"/>
  <c r="F78" i="12"/>
  <c r="A80" i="11"/>
  <c r="C79" i="11"/>
  <c r="B79" i="11"/>
  <c r="AK79" i="11" s="1"/>
  <c r="AL79" i="11" s="1"/>
  <c r="G79" i="11"/>
  <c r="AO79" i="11"/>
  <c r="F79" i="11"/>
  <c r="AL76" i="2"/>
  <c r="A78" i="2"/>
  <c r="AO78" i="2" s="1"/>
  <c r="F77" i="2"/>
  <c r="C77" i="2"/>
  <c r="G77" i="2"/>
  <c r="B77" i="2"/>
  <c r="AK77" i="2" s="1"/>
  <c r="AL77" i="2" s="1"/>
  <c r="AL79" i="19" l="1"/>
  <c r="AL78" i="18"/>
  <c r="AO80" i="19"/>
  <c r="F80" i="19"/>
  <c r="B80" i="19"/>
  <c r="AK80" i="19" s="1"/>
  <c r="AL80" i="19" s="1"/>
  <c r="A81" i="19"/>
  <c r="G80" i="19"/>
  <c r="C80" i="19"/>
  <c r="A80" i="18"/>
  <c r="C79" i="18"/>
  <c r="B79" i="18"/>
  <c r="AK79" i="18" s="1"/>
  <c r="AO79" i="18"/>
  <c r="F79" i="18"/>
  <c r="G79" i="18"/>
  <c r="G80" i="17"/>
  <c r="C80" i="17"/>
  <c r="F80" i="17"/>
  <c r="B80" i="17"/>
  <c r="AK80" i="17" s="1"/>
  <c r="AL80" i="17" s="1"/>
  <c r="A81" i="17"/>
  <c r="AO80" i="17"/>
  <c r="B79" i="16"/>
  <c r="AK79" i="16" s="1"/>
  <c r="AL79" i="16" s="1"/>
  <c r="AO79" i="16"/>
  <c r="F79" i="16"/>
  <c r="G79" i="16"/>
  <c r="C79" i="16"/>
  <c r="A80" i="16"/>
  <c r="G80" i="15"/>
  <c r="AO80" i="15"/>
  <c r="B80" i="15"/>
  <c r="AK80" i="15" s="1"/>
  <c r="A81" i="15"/>
  <c r="C80" i="15"/>
  <c r="F80" i="15"/>
  <c r="A80" i="14"/>
  <c r="C79" i="14"/>
  <c r="G79" i="14"/>
  <c r="B79" i="14"/>
  <c r="AK79" i="14" s="1"/>
  <c r="AL79" i="14" s="1"/>
  <c r="F79" i="14"/>
  <c r="AO79" i="14"/>
  <c r="G80" i="13"/>
  <c r="C80" i="13"/>
  <c r="F80" i="13"/>
  <c r="B80" i="13"/>
  <c r="AK80" i="13" s="1"/>
  <c r="A81" i="13"/>
  <c r="AO80" i="13"/>
  <c r="A80" i="12"/>
  <c r="C79" i="12"/>
  <c r="B79" i="12"/>
  <c r="AK79" i="12" s="1"/>
  <c r="AL79" i="12" s="1"/>
  <c r="AO79" i="12"/>
  <c r="F79" i="12"/>
  <c r="G79" i="12"/>
  <c r="G80" i="11"/>
  <c r="A81" i="11"/>
  <c r="B80" i="11"/>
  <c r="AK80" i="11" s="1"/>
  <c r="AL80" i="11" s="1"/>
  <c r="F80" i="11"/>
  <c r="C80" i="11"/>
  <c r="AO80" i="11"/>
  <c r="A79" i="2"/>
  <c r="AO79" i="2" s="1"/>
  <c r="F78" i="2"/>
  <c r="G78" i="2"/>
  <c r="B78" i="2"/>
  <c r="AK78" i="2" s="1"/>
  <c r="C78" i="2"/>
  <c r="AL79" i="18" l="1"/>
  <c r="AL80" i="13"/>
  <c r="AL80" i="15"/>
  <c r="B81" i="19"/>
  <c r="AK81" i="19" s="1"/>
  <c r="AL81" i="19" s="1"/>
  <c r="AO81" i="19"/>
  <c r="F81" i="19"/>
  <c r="A82" i="19"/>
  <c r="G81" i="19"/>
  <c r="C81" i="19"/>
  <c r="G80" i="18"/>
  <c r="AO80" i="18"/>
  <c r="A81" i="18"/>
  <c r="B80" i="18"/>
  <c r="AK80" i="18" s="1"/>
  <c r="AL80" i="18" s="1"/>
  <c r="C80" i="18"/>
  <c r="F80" i="18"/>
  <c r="A82" i="17"/>
  <c r="C81" i="17"/>
  <c r="B81" i="17"/>
  <c r="AK81" i="17" s="1"/>
  <c r="AL81" i="17" s="1"/>
  <c r="AO81" i="17"/>
  <c r="F81" i="17"/>
  <c r="G81" i="17"/>
  <c r="AO80" i="16"/>
  <c r="F80" i="16"/>
  <c r="B80" i="16"/>
  <c r="AK80" i="16" s="1"/>
  <c r="AL80" i="16" s="1"/>
  <c r="A81" i="16"/>
  <c r="G80" i="16"/>
  <c r="C80" i="16"/>
  <c r="A82" i="15"/>
  <c r="C81" i="15"/>
  <c r="G81" i="15"/>
  <c r="AO81" i="15"/>
  <c r="B81" i="15"/>
  <c r="AK81" i="15" s="1"/>
  <c r="AL81" i="15" s="1"/>
  <c r="F81" i="15"/>
  <c r="G80" i="14"/>
  <c r="F80" i="14"/>
  <c r="A81" i="14"/>
  <c r="AO80" i="14"/>
  <c r="B80" i="14"/>
  <c r="AK80" i="14" s="1"/>
  <c r="AL80" i="14" s="1"/>
  <c r="C80" i="14"/>
  <c r="A82" i="13"/>
  <c r="C81" i="13"/>
  <c r="B81" i="13"/>
  <c r="AK81" i="13" s="1"/>
  <c r="AL81" i="13" s="1"/>
  <c r="AO81" i="13"/>
  <c r="F81" i="13"/>
  <c r="G81" i="13"/>
  <c r="G80" i="12"/>
  <c r="AO80" i="12"/>
  <c r="A81" i="12"/>
  <c r="B80" i="12"/>
  <c r="AK80" i="12" s="1"/>
  <c r="AL80" i="12" s="1"/>
  <c r="C80" i="12"/>
  <c r="F80" i="12"/>
  <c r="A82" i="11"/>
  <c r="C81" i="11"/>
  <c r="B81" i="11"/>
  <c r="AK81" i="11" s="1"/>
  <c r="AL81" i="11" s="1"/>
  <c r="AO81" i="11"/>
  <c r="G81" i="11"/>
  <c r="F81" i="11"/>
  <c r="AL78" i="2"/>
  <c r="A80" i="2"/>
  <c r="AO80" i="2" s="1"/>
  <c r="F79" i="2"/>
  <c r="B79" i="2"/>
  <c r="AK79" i="2" s="1"/>
  <c r="AL79" i="2" s="1"/>
  <c r="C79" i="2"/>
  <c r="G79" i="2"/>
  <c r="AO82" i="19" l="1"/>
  <c r="F82" i="19"/>
  <c r="B82" i="19"/>
  <c r="AK82" i="19" s="1"/>
  <c r="AL82" i="19" s="1"/>
  <c r="C82" i="19"/>
  <c r="G82" i="19"/>
  <c r="A83" i="19"/>
  <c r="A82" i="18"/>
  <c r="C81" i="18"/>
  <c r="G81" i="18"/>
  <c r="B81" i="18"/>
  <c r="AK81" i="18" s="1"/>
  <c r="AL81" i="18" s="1"/>
  <c r="AO81" i="18"/>
  <c r="F81" i="18"/>
  <c r="G82" i="17"/>
  <c r="A83" i="17"/>
  <c r="B82" i="17"/>
  <c r="AK82" i="17" s="1"/>
  <c r="AL82" i="17" s="1"/>
  <c r="C82" i="17"/>
  <c r="AO82" i="17"/>
  <c r="F82" i="17"/>
  <c r="B81" i="16"/>
  <c r="AK81" i="16" s="1"/>
  <c r="AL81" i="16" s="1"/>
  <c r="AO81" i="16"/>
  <c r="F81" i="16"/>
  <c r="A82" i="16"/>
  <c r="G81" i="16"/>
  <c r="C81" i="16"/>
  <c r="G82" i="15"/>
  <c r="F82" i="15"/>
  <c r="AO82" i="15"/>
  <c r="B82" i="15"/>
  <c r="AK82" i="15" s="1"/>
  <c r="AL82" i="15" s="1"/>
  <c r="C82" i="15"/>
  <c r="A83" i="15"/>
  <c r="A82" i="14"/>
  <c r="C81" i="14"/>
  <c r="AO81" i="14"/>
  <c r="F81" i="14"/>
  <c r="B81" i="14"/>
  <c r="AK81" i="14" s="1"/>
  <c r="AL81" i="14" s="1"/>
  <c r="G81" i="14"/>
  <c r="G82" i="13"/>
  <c r="A83" i="13"/>
  <c r="B82" i="13"/>
  <c r="AK82" i="13" s="1"/>
  <c r="AL82" i="13" s="1"/>
  <c r="C82" i="13"/>
  <c r="AO82" i="13"/>
  <c r="F82" i="13"/>
  <c r="A82" i="12"/>
  <c r="C81" i="12"/>
  <c r="G81" i="12"/>
  <c r="B81" i="12"/>
  <c r="AK81" i="12" s="1"/>
  <c r="AL81" i="12" s="1"/>
  <c r="AO81" i="12"/>
  <c r="F81" i="12"/>
  <c r="G82" i="11"/>
  <c r="AO82" i="11"/>
  <c r="F82" i="11"/>
  <c r="C82" i="11"/>
  <c r="B82" i="11"/>
  <c r="AK82" i="11" s="1"/>
  <c r="AL82" i="11" s="1"/>
  <c r="A83" i="11"/>
  <c r="A81" i="2"/>
  <c r="AO81" i="2" s="1"/>
  <c r="F80" i="2"/>
  <c r="B80" i="2"/>
  <c r="AK80" i="2" s="1"/>
  <c r="AL80" i="2" s="1"/>
  <c r="C80" i="2"/>
  <c r="G80" i="2"/>
  <c r="B83" i="19" l="1"/>
  <c r="AK83" i="19" s="1"/>
  <c r="AL83" i="19" s="1"/>
  <c r="AO83" i="19"/>
  <c r="F83" i="19"/>
  <c r="G83" i="19"/>
  <c r="C83" i="19"/>
  <c r="A84" i="19"/>
  <c r="G82" i="18"/>
  <c r="F82" i="18"/>
  <c r="AO82" i="18"/>
  <c r="B82" i="18"/>
  <c r="AK82" i="18" s="1"/>
  <c r="AL82" i="18" s="1"/>
  <c r="C82" i="18"/>
  <c r="A83" i="18"/>
  <c r="A84" i="17"/>
  <c r="C83" i="17"/>
  <c r="B83" i="17"/>
  <c r="AK83" i="17" s="1"/>
  <c r="AL83" i="17" s="1"/>
  <c r="G83" i="17"/>
  <c r="F83" i="17"/>
  <c r="AO83" i="17"/>
  <c r="AO82" i="16"/>
  <c r="F82" i="16"/>
  <c r="B82" i="16"/>
  <c r="AK82" i="16" s="1"/>
  <c r="AL82" i="16" s="1"/>
  <c r="C82" i="16"/>
  <c r="G82" i="16"/>
  <c r="A83" i="16"/>
  <c r="A84" i="15"/>
  <c r="C83" i="15"/>
  <c r="AO83" i="15"/>
  <c r="F83" i="15"/>
  <c r="G83" i="15"/>
  <c r="B83" i="15"/>
  <c r="AK83" i="15" s="1"/>
  <c r="AL83" i="15" s="1"/>
  <c r="G82" i="14"/>
  <c r="C82" i="14"/>
  <c r="AO82" i="14"/>
  <c r="B82" i="14"/>
  <c r="AK82" i="14" s="1"/>
  <c r="AL82" i="14" s="1"/>
  <c r="A83" i="14"/>
  <c r="F82" i="14"/>
  <c r="A84" i="13"/>
  <c r="C83" i="13"/>
  <c r="B83" i="13"/>
  <c r="AK83" i="13" s="1"/>
  <c r="AL83" i="13" s="1"/>
  <c r="G83" i="13"/>
  <c r="F83" i="13"/>
  <c r="AO83" i="13"/>
  <c r="G82" i="12"/>
  <c r="F82" i="12"/>
  <c r="AO82" i="12"/>
  <c r="B82" i="12"/>
  <c r="AK82" i="12" s="1"/>
  <c r="AL82" i="12" s="1"/>
  <c r="C82" i="12"/>
  <c r="A83" i="12"/>
  <c r="A84" i="11"/>
  <c r="C83" i="11"/>
  <c r="G83" i="11"/>
  <c r="B83" i="11"/>
  <c r="AK83" i="11" s="1"/>
  <c r="AL83" i="11" s="1"/>
  <c r="AO83" i="11"/>
  <c r="F83" i="11"/>
  <c r="A82" i="2"/>
  <c r="AO82" i="2" s="1"/>
  <c r="F81" i="2"/>
  <c r="C81" i="2"/>
  <c r="G81" i="2"/>
  <c r="B81" i="2"/>
  <c r="AK81" i="2" s="1"/>
  <c r="AL81" i="2" s="1"/>
  <c r="AO84" i="19" l="1"/>
  <c r="F84" i="19"/>
  <c r="B84" i="19"/>
  <c r="AK84" i="19" s="1"/>
  <c r="AL84" i="19" s="1"/>
  <c r="A85" i="19"/>
  <c r="G84" i="19"/>
  <c r="C84" i="19"/>
  <c r="A84" i="18"/>
  <c r="C83" i="18"/>
  <c r="AO83" i="18"/>
  <c r="F83" i="18"/>
  <c r="G83" i="18"/>
  <c r="B83" i="18"/>
  <c r="AK83" i="18" s="1"/>
  <c r="AL83" i="18" s="1"/>
  <c r="G84" i="17"/>
  <c r="AO84" i="17"/>
  <c r="A85" i="17"/>
  <c r="B84" i="17"/>
  <c r="AK84" i="17" s="1"/>
  <c r="AL84" i="17" s="1"/>
  <c r="C84" i="17"/>
  <c r="F84" i="17"/>
  <c r="B83" i="16"/>
  <c r="AK83" i="16" s="1"/>
  <c r="AL83" i="16" s="1"/>
  <c r="AO83" i="16"/>
  <c r="F83" i="16"/>
  <c r="G83" i="16"/>
  <c r="C83" i="16"/>
  <c r="A84" i="16"/>
  <c r="G84" i="15"/>
  <c r="C84" i="15"/>
  <c r="F84" i="15"/>
  <c r="A85" i="15"/>
  <c r="AO84" i="15"/>
  <c r="B84" i="15"/>
  <c r="AK84" i="15" s="1"/>
  <c r="AL84" i="15" s="1"/>
  <c r="A84" i="14"/>
  <c r="C83" i="14"/>
  <c r="B83" i="14"/>
  <c r="AK83" i="14" s="1"/>
  <c r="AL83" i="14" s="1"/>
  <c r="AO83" i="14"/>
  <c r="G83" i="14"/>
  <c r="F83" i="14"/>
  <c r="G84" i="13"/>
  <c r="AO84" i="13"/>
  <c r="A85" i="13"/>
  <c r="B84" i="13"/>
  <c r="AK84" i="13" s="1"/>
  <c r="AL84" i="13" s="1"/>
  <c r="C84" i="13"/>
  <c r="F84" i="13"/>
  <c r="A84" i="12"/>
  <c r="C83" i="12"/>
  <c r="AO83" i="12"/>
  <c r="F83" i="12"/>
  <c r="G83" i="12"/>
  <c r="B83" i="12"/>
  <c r="AK83" i="12" s="1"/>
  <c r="AL83" i="12" s="1"/>
  <c r="G84" i="11"/>
  <c r="F84" i="11"/>
  <c r="C84" i="11"/>
  <c r="A85" i="11"/>
  <c r="B84" i="11"/>
  <c r="AK84" i="11" s="1"/>
  <c r="AL84" i="11" s="1"/>
  <c r="AO84" i="11"/>
  <c r="A83" i="2"/>
  <c r="AO83" i="2" s="1"/>
  <c r="F82" i="2"/>
  <c r="G82" i="2"/>
  <c r="B82" i="2"/>
  <c r="AK82" i="2" s="1"/>
  <c r="AL82" i="2" s="1"/>
  <c r="C82" i="2"/>
  <c r="B85" i="19" l="1"/>
  <c r="AK85" i="19" s="1"/>
  <c r="AL85" i="19" s="1"/>
  <c r="AO85" i="19"/>
  <c r="F85" i="19"/>
  <c r="A86" i="19"/>
  <c r="G85" i="19"/>
  <c r="C85" i="19"/>
  <c r="G84" i="18"/>
  <c r="C84" i="18"/>
  <c r="F84" i="18"/>
  <c r="A85" i="18"/>
  <c r="B84" i="18"/>
  <c r="AK84" i="18" s="1"/>
  <c r="AL84" i="18" s="1"/>
  <c r="AO84" i="18"/>
  <c r="A86" i="17"/>
  <c r="C85" i="17"/>
  <c r="G85" i="17"/>
  <c r="B85" i="17"/>
  <c r="AK85" i="17" s="1"/>
  <c r="AL85" i="17" s="1"/>
  <c r="AO85" i="17"/>
  <c r="F85" i="17"/>
  <c r="AO84" i="16"/>
  <c r="F84" i="16"/>
  <c r="B84" i="16"/>
  <c r="AK84" i="16" s="1"/>
  <c r="AL84" i="16" s="1"/>
  <c r="A85" i="16"/>
  <c r="G84" i="16"/>
  <c r="C84" i="16"/>
  <c r="A86" i="15"/>
  <c r="C85" i="15"/>
  <c r="B85" i="15"/>
  <c r="AK85" i="15" s="1"/>
  <c r="AL85" i="15" s="1"/>
  <c r="AO85" i="15"/>
  <c r="F85" i="15"/>
  <c r="G85" i="15"/>
  <c r="G84" i="14"/>
  <c r="A85" i="14"/>
  <c r="B84" i="14"/>
  <c r="AK84" i="14" s="1"/>
  <c r="AL84" i="14" s="1"/>
  <c r="F84" i="14"/>
  <c r="AO84" i="14"/>
  <c r="C84" i="14"/>
  <c r="A86" i="13"/>
  <c r="C85" i="13"/>
  <c r="G85" i="13"/>
  <c r="B85" i="13"/>
  <c r="AK85" i="13" s="1"/>
  <c r="AL85" i="13" s="1"/>
  <c r="AO85" i="13"/>
  <c r="F85" i="13"/>
  <c r="G84" i="12"/>
  <c r="C84" i="12"/>
  <c r="F84" i="12"/>
  <c r="A85" i="12"/>
  <c r="B84" i="12"/>
  <c r="AK84" i="12" s="1"/>
  <c r="AL84" i="12" s="1"/>
  <c r="AO84" i="12"/>
  <c r="A86" i="11"/>
  <c r="C85" i="11"/>
  <c r="AO85" i="11"/>
  <c r="F85" i="11"/>
  <c r="B85" i="11"/>
  <c r="AK85" i="11" s="1"/>
  <c r="AL85" i="11" s="1"/>
  <c r="G85" i="11"/>
  <c r="A84" i="2"/>
  <c r="AO84" i="2" s="1"/>
  <c r="F83" i="2"/>
  <c r="B83" i="2"/>
  <c r="AK83" i="2" s="1"/>
  <c r="AL83" i="2" s="1"/>
  <c r="C83" i="2"/>
  <c r="G83" i="2"/>
  <c r="AO86" i="19" l="1"/>
  <c r="F86" i="19"/>
  <c r="B86" i="19"/>
  <c r="AK86" i="19" s="1"/>
  <c r="AL86" i="19" s="1"/>
  <c r="C86" i="19"/>
  <c r="G86" i="19"/>
  <c r="A87" i="19"/>
  <c r="A86" i="18"/>
  <c r="C85" i="18"/>
  <c r="B85" i="18"/>
  <c r="AK85" i="18" s="1"/>
  <c r="AL85" i="18" s="1"/>
  <c r="AO85" i="18"/>
  <c r="F85" i="18"/>
  <c r="G85" i="18"/>
  <c r="G86" i="17"/>
  <c r="F86" i="17"/>
  <c r="AO86" i="17"/>
  <c r="B86" i="17"/>
  <c r="AK86" i="17" s="1"/>
  <c r="AL86" i="17" s="1"/>
  <c r="A87" i="17"/>
  <c r="C86" i="17"/>
  <c r="B85" i="16"/>
  <c r="AK85" i="16" s="1"/>
  <c r="AL85" i="16" s="1"/>
  <c r="AO85" i="16"/>
  <c r="F85" i="16"/>
  <c r="A86" i="16"/>
  <c r="G85" i="16"/>
  <c r="C85" i="16"/>
  <c r="G86" i="15"/>
  <c r="A87" i="15"/>
  <c r="B86" i="15"/>
  <c r="AK86" i="15" s="1"/>
  <c r="AL86" i="15" s="1"/>
  <c r="C86" i="15"/>
  <c r="AO86" i="15"/>
  <c r="F86" i="15"/>
  <c r="A86" i="14"/>
  <c r="C85" i="14"/>
  <c r="G85" i="14"/>
  <c r="AO85" i="14"/>
  <c r="B85" i="14"/>
  <c r="AK85" i="14" s="1"/>
  <c r="AL85" i="14" s="1"/>
  <c r="F85" i="14"/>
  <c r="G86" i="13"/>
  <c r="F86" i="13"/>
  <c r="AO86" i="13"/>
  <c r="B86" i="13"/>
  <c r="AK86" i="13" s="1"/>
  <c r="AL86" i="13" s="1"/>
  <c r="A87" i="13"/>
  <c r="C86" i="13"/>
  <c r="A86" i="12"/>
  <c r="C85" i="12"/>
  <c r="B85" i="12"/>
  <c r="AK85" i="12" s="1"/>
  <c r="AL85" i="12" s="1"/>
  <c r="AO85" i="12"/>
  <c r="F85" i="12"/>
  <c r="G85" i="12"/>
  <c r="G86" i="11"/>
  <c r="A87" i="11"/>
  <c r="C86" i="11"/>
  <c r="AO86" i="11"/>
  <c r="B86" i="11"/>
  <c r="AK86" i="11" s="1"/>
  <c r="AL86" i="11" s="1"/>
  <c r="F86" i="11"/>
  <c r="A85" i="2"/>
  <c r="AO85" i="2" s="1"/>
  <c r="F84" i="2"/>
  <c r="B84" i="2"/>
  <c r="AK84" i="2" s="1"/>
  <c r="AL84" i="2" s="1"/>
  <c r="C84" i="2"/>
  <c r="G84" i="2"/>
  <c r="B87" i="19" l="1"/>
  <c r="AK87" i="19" s="1"/>
  <c r="AL87" i="19" s="1"/>
  <c r="AO87" i="19"/>
  <c r="F87" i="19"/>
  <c r="G87" i="19"/>
  <c r="C87" i="19"/>
  <c r="A88" i="19"/>
  <c r="G86" i="18"/>
  <c r="A87" i="18"/>
  <c r="B86" i="18"/>
  <c r="AK86" i="18" s="1"/>
  <c r="AL86" i="18" s="1"/>
  <c r="C86" i="18"/>
  <c r="AO86" i="18"/>
  <c r="F86" i="18"/>
  <c r="A88" i="17"/>
  <c r="C87" i="17"/>
  <c r="AO87" i="17"/>
  <c r="F87" i="17"/>
  <c r="G87" i="17"/>
  <c r="B87" i="17"/>
  <c r="AK87" i="17" s="1"/>
  <c r="AL87" i="17" s="1"/>
  <c r="AO86" i="16"/>
  <c r="F86" i="16"/>
  <c r="B86" i="16"/>
  <c r="AK86" i="16" s="1"/>
  <c r="AL86" i="16" s="1"/>
  <c r="C86" i="16"/>
  <c r="A87" i="16"/>
  <c r="G86" i="16"/>
  <c r="A88" i="15"/>
  <c r="C87" i="15"/>
  <c r="B87" i="15"/>
  <c r="AK87" i="15" s="1"/>
  <c r="AL87" i="15" s="1"/>
  <c r="F87" i="15"/>
  <c r="AO87" i="15"/>
  <c r="G87" i="15"/>
  <c r="G86" i="14"/>
  <c r="AO86" i="14"/>
  <c r="A87" i="14"/>
  <c r="C86" i="14"/>
  <c r="F86" i="14"/>
  <c r="B86" i="14"/>
  <c r="AK86" i="14" s="1"/>
  <c r="AL86" i="14" s="1"/>
  <c r="A88" i="13"/>
  <c r="C87" i="13"/>
  <c r="AO87" i="13"/>
  <c r="F87" i="13"/>
  <c r="G87" i="13"/>
  <c r="B87" i="13"/>
  <c r="AK87" i="13" s="1"/>
  <c r="AL87" i="13" s="1"/>
  <c r="G86" i="12"/>
  <c r="A87" i="12"/>
  <c r="B86" i="12"/>
  <c r="AK86" i="12" s="1"/>
  <c r="AL86" i="12" s="1"/>
  <c r="C86" i="12"/>
  <c r="AO86" i="12"/>
  <c r="F86" i="12"/>
  <c r="A88" i="11"/>
  <c r="C87" i="11"/>
  <c r="B87" i="11"/>
  <c r="AK87" i="11" s="1"/>
  <c r="AL87" i="11" s="1"/>
  <c r="F87" i="11"/>
  <c r="G87" i="11"/>
  <c r="AO87" i="11"/>
  <c r="A86" i="2"/>
  <c r="AO86" i="2" s="1"/>
  <c r="F85" i="2"/>
  <c r="C85" i="2"/>
  <c r="G85" i="2"/>
  <c r="B85" i="2"/>
  <c r="AK85" i="2" s="1"/>
  <c r="AL85" i="2" s="1"/>
  <c r="AO88" i="19" l="1"/>
  <c r="F88" i="19"/>
  <c r="B88" i="19"/>
  <c r="AK88" i="19" s="1"/>
  <c r="AL88" i="19" s="1"/>
  <c r="A89" i="19"/>
  <c r="G88" i="19"/>
  <c r="C88" i="19"/>
  <c r="A88" i="18"/>
  <c r="C87" i="18"/>
  <c r="B87" i="18"/>
  <c r="AK87" i="18" s="1"/>
  <c r="AL87" i="18" s="1"/>
  <c r="AO87" i="18"/>
  <c r="F87" i="18"/>
  <c r="G87" i="18"/>
  <c r="G88" i="17"/>
  <c r="C88" i="17"/>
  <c r="F88" i="17"/>
  <c r="B88" i="17"/>
  <c r="AK88" i="17" s="1"/>
  <c r="AL88" i="17" s="1"/>
  <c r="AO88" i="17"/>
  <c r="A89" i="17"/>
  <c r="B87" i="16"/>
  <c r="AK87" i="16" s="1"/>
  <c r="AL87" i="16" s="1"/>
  <c r="AO87" i="16"/>
  <c r="F87" i="16"/>
  <c r="G87" i="16"/>
  <c r="C87" i="16"/>
  <c r="A88" i="16"/>
  <c r="G88" i="15"/>
  <c r="AO88" i="15"/>
  <c r="A89" i="15"/>
  <c r="B88" i="15"/>
  <c r="AK88" i="15" s="1"/>
  <c r="AL88" i="15" s="1"/>
  <c r="F88" i="15"/>
  <c r="C88" i="15"/>
  <c r="A88" i="14"/>
  <c r="C87" i="14"/>
  <c r="G87" i="14"/>
  <c r="B87" i="14"/>
  <c r="AK87" i="14" s="1"/>
  <c r="AL87" i="14" s="1"/>
  <c r="F87" i="14"/>
  <c r="AO87" i="14"/>
  <c r="G88" i="13"/>
  <c r="C88" i="13"/>
  <c r="F88" i="13"/>
  <c r="B88" i="13"/>
  <c r="AK88" i="13" s="1"/>
  <c r="AL88" i="13" s="1"/>
  <c r="AO88" i="13"/>
  <c r="A89" i="13"/>
  <c r="A88" i="12"/>
  <c r="C87" i="12"/>
  <c r="B87" i="12"/>
  <c r="AK87" i="12" s="1"/>
  <c r="AL87" i="12" s="1"/>
  <c r="AO87" i="12"/>
  <c r="F87" i="12"/>
  <c r="G87" i="12"/>
  <c r="G88" i="11"/>
  <c r="AO88" i="11"/>
  <c r="A89" i="11"/>
  <c r="B88" i="11"/>
  <c r="AK88" i="11" s="1"/>
  <c r="AL88" i="11" s="1"/>
  <c r="F88" i="11"/>
  <c r="C88" i="11"/>
  <c r="A87" i="2"/>
  <c r="AO87" i="2" s="1"/>
  <c r="F86" i="2"/>
  <c r="G86" i="2"/>
  <c r="B86" i="2"/>
  <c r="AK86" i="2" s="1"/>
  <c r="AL86" i="2" s="1"/>
  <c r="C86" i="2"/>
  <c r="B89" i="19" l="1"/>
  <c r="AK89" i="19" s="1"/>
  <c r="AL89" i="19" s="1"/>
  <c r="AO89" i="19"/>
  <c r="F89" i="19"/>
  <c r="A90" i="19"/>
  <c r="G89" i="19"/>
  <c r="C89" i="19"/>
  <c r="G88" i="18"/>
  <c r="AO88" i="18"/>
  <c r="A89" i="18"/>
  <c r="B88" i="18"/>
  <c r="AK88" i="18" s="1"/>
  <c r="AL88" i="18" s="1"/>
  <c r="C88" i="18"/>
  <c r="F88" i="18"/>
  <c r="A90" i="17"/>
  <c r="C89" i="17"/>
  <c r="B89" i="17"/>
  <c r="AK89" i="17" s="1"/>
  <c r="AL89" i="17" s="1"/>
  <c r="AO89" i="17"/>
  <c r="F89" i="17"/>
  <c r="G89" i="17"/>
  <c r="AO88" i="16"/>
  <c r="F88" i="16"/>
  <c r="B88" i="16"/>
  <c r="AK88" i="16" s="1"/>
  <c r="AL88" i="16" s="1"/>
  <c r="A89" i="16"/>
  <c r="G88" i="16"/>
  <c r="C88" i="16"/>
  <c r="A90" i="15"/>
  <c r="C89" i="15"/>
  <c r="G89" i="15"/>
  <c r="B89" i="15"/>
  <c r="AK89" i="15" s="1"/>
  <c r="AL89" i="15" s="1"/>
  <c r="AO89" i="15"/>
  <c r="F89" i="15"/>
  <c r="G88" i="14"/>
  <c r="F88" i="14"/>
  <c r="A89" i="14"/>
  <c r="AO88" i="14"/>
  <c r="B88" i="14"/>
  <c r="AK88" i="14" s="1"/>
  <c r="AL88" i="14" s="1"/>
  <c r="C88" i="14"/>
  <c r="A90" i="13"/>
  <c r="C89" i="13"/>
  <c r="B89" i="13"/>
  <c r="AK89" i="13" s="1"/>
  <c r="AL89" i="13" s="1"/>
  <c r="AO89" i="13"/>
  <c r="F89" i="13"/>
  <c r="G89" i="13"/>
  <c r="G88" i="12"/>
  <c r="AO88" i="12"/>
  <c r="A89" i="12"/>
  <c r="B88" i="12"/>
  <c r="AK88" i="12" s="1"/>
  <c r="AL88" i="12" s="1"/>
  <c r="C88" i="12"/>
  <c r="F88" i="12"/>
  <c r="A90" i="11"/>
  <c r="C89" i="11"/>
  <c r="G89" i="11"/>
  <c r="AO89" i="11"/>
  <c r="F89" i="11"/>
  <c r="B89" i="11"/>
  <c r="AK89" i="11" s="1"/>
  <c r="AL89" i="11" s="1"/>
  <c r="A88" i="2"/>
  <c r="AO88" i="2" s="1"/>
  <c r="F87" i="2"/>
  <c r="B87" i="2"/>
  <c r="AK87" i="2" s="1"/>
  <c r="AL87" i="2" s="1"/>
  <c r="C87" i="2"/>
  <c r="G87" i="2"/>
  <c r="AO90" i="19" l="1"/>
  <c r="F90" i="19"/>
  <c r="B90" i="19"/>
  <c r="AK90" i="19" s="1"/>
  <c r="AL90" i="19" s="1"/>
  <c r="C90" i="19"/>
  <c r="G90" i="19"/>
  <c r="A91" i="19"/>
  <c r="A90" i="18"/>
  <c r="C89" i="18"/>
  <c r="G89" i="18"/>
  <c r="B89" i="18"/>
  <c r="AK89" i="18" s="1"/>
  <c r="AL89" i="18" s="1"/>
  <c r="F89" i="18"/>
  <c r="AO89" i="18"/>
  <c r="G90" i="17"/>
  <c r="A91" i="17"/>
  <c r="B90" i="17"/>
  <c r="AK90" i="17" s="1"/>
  <c r="AL90" i="17" s="1"/>
  <c r="C90" i="17"/>
  <c r="F90" i="17"/>
  <c r="AO90" i="17"/>
  <c r="B89" i="16"/>
  <c r="AK89" i="16" s="1"/>
  <c r="AL89" i="16" s="1"/>
  <c r="AO89" i="16"/>
  <c r="F89" i="16"/>
  <c r="A90" i="16"/>
  <c r="G89" i="16"/>
  <c r="C89" i="16"/>
  <c r="G90" i="15"/>
  <c r="F90" i="15"/>
  <c r="AO90" i="15"/>
  <c r="B90" i="15"/>
  <c r="AK90" i="15" s="1"/>
  <c r="AL90" i="15" s="1"/>
  <c r="A91" i="15"/>
  <c r="C90" i="15"/>
  <c r="A90" i="14"/>
  <c r="C89" i="14"/>
  <c r="AO89" i="14"/>
  <c r="F89" i="14"/>
  <c r="B89" i="14"/>
  <c r="AK89" i="14" s="1"/>
  <c r="AL89" i="14" s="1"/>
  <c r="G89" i="14"/>
  <c r="G90" i="13"/>
  <c r="A91" i="13"/>
  <c r="B90" i="13"/>
  <c r="AK90" i="13" s="1"/>
  <c r="AL90" i="13" s="1"/>
  <c r="C90" i="13"/>
  <c r="F90" i="13"/>
  <c r="AO90" i="13"/>
  <c r="A90" i="12"/>
  <c r="C89" i="12"/>
  <c r="G89" i="12"/>
  <c r="B89" i="12"/>
  <c r="AK89" i="12" s="1"/>
  <c r="AL89" i="12" s="1"/>
  <c r="F89" i="12"/>
  <c r="AO89" i="12"/>
  <c r="G90" i="11"/>
  <c r="F90" i="11"/>
  <c r="AO90" i="11"/>
  <c r="A91" i="11"/>
  <c r="C90" i="11"/>
  <c r="B90" i="11"/>
  <c r="AK90" i="11" s="1"/>
  <c r="AL90" i="11" s="1"/>
  <c r="A89" i="2"/>
  <c r="AO89" i="2" s="1"/>
  <c r="F88" i="2"/>
  <c r="B88" i="2"/>
  <c r="AK88" i="2" s="1"/>
  <c r="AL88" i="2" s="1"/>
  <c r="C88" i="2"/>
  <c r="G88" i="2"/>
  <c r="B91" i="19" l="1"/>
  <c r="AO91" i="19"/>
  <c r="F91" i="19"/>
  <c r="G91" i="19"/>
  <c r="C91" i="19"/>
  <c r="G90" i="18"/>
  <c r="F90" i="18"/>
  <c r="AO90" i="18"/>
  <c r="B90" i="18"/>
  <c r="AK90" i="18" s="1"/>
  <c r="AL90" i="18" s="1"/>
  <c r="C90" i="18"/>
  <c r="A91" i="18"/>
  <c r="C91" i="17"/>
  <c r="AO91" i="17"/>
  <c r="B91" i="17"/>
  <c r="G91" i="17"/>
  <c r="F91" i="17"/>
  <c r="AO90" i="16"/>
  <c r="F90" i="16"/>
  <c r="B90" i="16"/>
  <c r="AK90" i="16" s="1"/>
  <c r="AL90" i="16" s="1"/>
  <c r="C90" i="16"/>
  <c r="G90" i="16"/>
  <c r="A91" i="16"/>
  <c r="C91" i="15"/>
  <c r="AO91" i="15"/>
  <c r="F91" i="15"/>
  <c r="G91" i="15"/>
  <c r="B91" i="15"/>
  <c r="AC65" i="15" s="1"/>
  <c r="G90" i="14"/>
  <c r="C90" i="14"/>
  <c r="AO90" i="14"/>
  <c r="B90" i="14"/>
  <c r="AK90" i="14" s="1"/>
  <c r="AL90" i="14" s="1"/>
  <c r="F90" i="14"/>
  <c r="A91" i="14"/>
  <c r="C91" i="13"/>
  <c r="AO91" i="13"/>
  <c r="B91" i="13"/>
  <c r="AC55" i="13" s="1"/>
  <c r="G91" i="13"/>
  <c r="F91" i="13"/>
  <c r="G90" i="12"/>
  <c r="F90" i="12"/>
  <c r="AO90" i="12"/>
  <c r="B90" i="12"/>
  <c r="AK90" i="12" s="1"/>
  <c r="AL90" i="12" s="1"/>
  <c r="C90" i="12"/>
  <c r="A91" i="12"/>
  <c r="C91" i="11"/>
  <c r="AO91" i="11"/>
  <c r="F91" i="11"/>
  <c r="G91" i="11"/>
  <c r="B91" i="11"/>
  <c r="A90" i="2"/>
  <c r="AO90" i="2" s="1"/>
  <c r="F89" i="2"/>
  <c r="B89" i="2"/>
  <c r="AK89" i="2" s="1"/>
  <c r="AL89" i="2" s="1"/>
  <c r="C89" i="2"/>
  <c r="G89" i="2"/>
  <c r="AC50" i="13" l="1"/>
  <c r="AC52" i="13"/>
  <c r="AC44" i="13"/>
  <c r="AC49" i="13"/>
  <c r="AC39" i="13"/>
  <c r="AC43" i="13"/>
  <c r="AC37" i="13"/>
  <c r="AC38" i="13"/>
  <c r="AC32" i="13"/>
  <c r="AC33" i="13"/>
  <c r="U30" i="13"/>
  <c r="AC31" i="13"/>
  <c r="U28" i="13"/>
  <c r="U29" i="13"/>
  <c r="M61" i="15"/>
  <c r="U63" i="15"/>
  <c r="AC47" i="11"/>
  <c r="M41" i="11"/>
  <c r="AC36" i="11"/>
  <c r="AC43" i="11"/>
  <c r="U33" i="11"/>
  <c r="U35" i="11"/>
  <c r="U24" i="11"/>
  <c r="U32" i="11"/>
  <c r="AK91" i="19"/>
  <c r="AW34" i="19"/>
  <c r="AY34" i="19" s="1"/>
  <c r="AW27" i="19"/>
  <c r="AY27" i="19" s="1"/>
  <c r="AW32" i="19"/>
  <c r="AY32" i="19" s="1"/>
  <c r="AW30" i="19"/>
  <c r="AY30" i="19" s="1"/>
  <c r="AW25" i="19"/>
  <c r="AY25" i="19" s="1"/>
  <c r="AW26" i="19"/>
  <c r="AY26" i="19" s="1"/>
  <c r="AW40" i="19"/>
  <c r="AY40" i="19" s="1"/>
  <c r="AW41" i="19"/>
  <c r="AY41" i="19" s="1"/>
  <c r="AW36" i="19"/>
  <c r="AY36" i="19" s="1"/>
  <c r="AW35" i="19"/>
  <c r="AY35" i="19" s="1"/>
  <c r="AW39" i="19"/>
  <c r="AY39" i="19" s="1"/>
  <c r="AW31" i="19"/>
  <c r="AY31" i="19" s="1"/>
  <c r="AW37" i="19"/>
  <c r="AY37" i="19" s="1"/>
  <c r="AW29" i="19"/>
  <c r="AY29" i="19" s="1"/>
  <c r="AW33" i="19"/>
  <c r="AY33" i="19" s="1"/>
  <c r="AW38" i="19"/>
  <c r="AY38" i="19" s="1"/>
  <c r="U23" i="19"/>
  <c r="AW43" i="19"/>
  <c r="AY43" i="19" s="1"/>
  <c r="AW42" i="19"/>
  <c r="AY42" i="19" s="1"/>
  <c r="AC22" i="19"/>
  <c r="AC25" i="19"/>
  <c r="U22" i="19"/>
  <c r="M24" i="19"/>
  <c r="AC23" i="19"/>
  <c r="U27" i="19"/>
  <c r="M27" i="19"/>
  <c r="AC27" i="19"/>
  <c r="U40" i="19"/>
  <c r="M40" i="19"/>
  <c r="AC40" i="19"/>
  <c r="C91" i="18"/>
  <c r="AO91" i="18"/>
  <c r="F91" i="18"/>
  <c r="G91" i="18"/>
  <c r="B91" i="18"/>
  <c r="AK91" i="17"/>
  <c r="AW38" i="17"/>
  <c r="AY38" i="17" s="1"/>
  <c r="AW35" i="17"/>
  <c r="AY35" i="17" s="1"/>
  <c r="AW39" i="17"/>
  <c r="AY39" i="17" s="1"/>
  <c r="AW25" i="17"/>
  <c r="AY25" i="17" s="1"/>
  <c r="AW30" i="17"/>
  <c r="AY30" i="17" s="1"/>
  <c r="AW43" i="17"/>
  <c r="AY43" i="17" s="1"/>
  <c r="AW34" i="17"/>
  <c r="AY34" i="17" s="1"/>
  <c r="AW31" i="17"/>
  <c r="AY31" i="17" s="1"/>
  <c r="AW26" i="17"/>
  <c r="AY26" i="17" s="1"/>
  <c r="AW33" i="17"/>
  <c r="AY33" i="17" s="1"/>
  <c r="AW36" i="17"/>
  <c r="AY36" i="17" s="1"/>
  <c r="AW29" i="17"/>
  <c r="AY29" i="17" s="1"/>
  <c r="AW41" i="17"/>
  <c r="AY41" i="17" s="1"/>
  <c r="U23" i="17"/>
  <c r="AW37" i="17"/>
  <c r="AY37" i="17" s="1"/>
  <c r="AW42" i="17"/>
  <c r="AY42" i="17" s="1"/>
  <c r="AW27" i="17"/>
  <c r="AY27" i="17" s="1"/>
  <c r="AC23" i="17"/>
  <c r="U22" i="17"/>
  <c r="AW32" i="17"/>
  <c r="AY32" i="17" s="1"/>
  <c r="AW40" i="17"/>
  <c r="AY40" i="17" s="1"/>
  <c r="AC22" i="17"/>
  <c r="M24" i="17"/>
  <c r="AC25" i="17"/>
  <c r="AC27" i="17"/>
  <c r="U27" i="17"/>
  <c r="M27" i="17"/>
  <c r="U40" i="17"/>
  <c r="M40" i="17"/>
  <c r="AC40" i="17"/>
  <c r="B91" i="16"/>
  <c r="AO91" i="16"/>
  <c r="F91" i="16"/>
  <c r="G91" i="16"/>
  <c r="C91" i="16"/>
  <c r="AK91" i="15"/>
  <c r="AW35" i="15"/>
  <c r="AY35" i="15" s="1"/>
  <c r="AW32" i="15"/>
  <c r="AY32" i="15" s="1"/>
  <c r="AW30" i="15"/>
  <c r="AY30" i="15" s="1"/>
  <c r="AW26" i="15"/>
  <c r="AY26" i="15" s="1"/>
  <c r="AW37" i="15"/>
  <c r="AY37" i="15" s="1"/>
  <c r="AW31" i="15"/>
  <c r="AY31" i="15" s="1"/>
  <c r="AW39" i="15"/>
  <c r="AY39" i="15" s="1"/>
  <c r="AW36" i="15"/>
  <c r="AY36" i="15" s="1"/>
  <c r="AW38" i="15"/>
  <c r="AY38" i="15" s="1"/>
  <c r="AW25" i="15"/>
  <c r="AY25" i="15" s="1"/>
  <c r="AW40" i="15"/>
  <c r="AY40" i="15" s="1"/>
  <c r="AW27" i="15"/>
  <c r="AY27" i="15" s="1"/>
  <c r="AW41" i="15"/>
  <c r="AY41" i="15" s="1"/>
  <c r="AW29" i="15"/>
  <c r="AY29" i="15" s="1"/>
  <c r="AW34" i="15"/>
  <c r="AY34" i="15" s="1"/>
  <c r="AW33" i="15"/>
  <c r="AY33" i="15" s="1"/>
  <c r="U22" i="15"/>
  <c r="U23" i="15"/>
  <c r="AW42" i="15"/>
  <c r="AY42" i="15" s="1"/>
  <c r="M24" i="15"/>
  <c r="AW43" i="15"/>
  <c r="AY43" i="15" s="1"/>
  <c r="AC23" i="15"/>
  <c r="AC25" i="15"/>
  <c r="AC22" i="15"/>
  <c r="U27" i="15"/>
  <c r="AC27" i="15"/>
  <c r="M27" i="15"/>
  <c r="AC40" i="15"/>
  <c r="M40" i="15"/>
  <c r="U40" i="15"/>
  <c r="C91" i="14"/>
  <c r="B91" i="14"/>
  <c r="AC43" i="14" s="1"/>
  <c r="AO91" i="14"/>
  <c r="G91" i="14"/>
  <c r="F91" i="14"/>
  <c r="AK91" i="13"/>
  <c r="AW32" i="13"/>
  <c r="AY32" i="13" s="1"/>
  <c r="AW27" i="13"/>
  <c r="AY27" i="13" s="1"/>
  <c r="AW33" i="13"/>
  <c r="AY33" i="13" s="1"/>
  <c r="AW34" i="13"/>
  <c r="AY34" i="13" s="1"/>
  <c r="AW25" i="13"/>
  <c r="AY25" i="13" s="1"/>
  <c r="AW36" i="13"/>
  <c r="AY36" i="13" s="1"/>
  <c r="AW29" i="13"/>
  <c r="AY29" i="13" s="1"/>
  <c r="AW31" i="13"/>
  <c r="AY31" i="13" s="1"/>
  <c r="AW26" i="13"/>
  <c r="AY26" i="13" s="1"/>
  <c r="AW35" i="13"/>
  <c r="AY35" i="13" s="1"/>
  <c r="AW40" i="13"/>
  <c r="AY40" i="13" s="1"/>
  <c r="AW30" i="13"/>
  <c r="AY30" i="13" s="1"/>
  <c r="AW37" i="13"/>
  <c r="AY37" i="13" s="1"/>
  <c r="AW42" i="13"/>
  <c r="AY42" i="13" s="1"/>
  <c r="AW38" i="13"/>
  <c r="AY38" i="13" s="1"/>
  <c r="U23" i="13"/>
  <c r="AW39" i="13"/>
  <c r="AY39" i="13" s="1"/>
  <c r="AC23" i="13"/>
  <c r="M24" i="13"/>
  <c r="AW43" i="13"/>
  <c r="AY43" i="13" s="1"/>
  <c r="AW41" i="13"/>
  <c r="AY41" i="13" s="1"/>
  <c r="U22" i="13"/>
  <c r="AC22" i="13"/>
  <c r="U27" i="13"/>
  <c r="AC25" i="13"/>
  <c r="M27" i="13"/>
  <c r="AC27" i="13"/>
  <c r="AC40" i="13"/>
  <c r="U40" i="13"/>
  <c r="M40" i="13"/>
  <c r="C91" i="12"/>
  <c r="AO91" i="12"/>
  <c r="F91" i="12"/>
  <c r="G91" i="12"/>
  <c r="B91" i="12"/>
  <c r="M32" i="12" s="1"/>
  <c r="AK91" i="11"/>
  <c r="AW34" i="11"/>
  <c r="AY34" i="11" s="1"/>
  <c r="AW37" i="11"/>
  <c r="AY37" i="11" s="1"/>
  <c r="AW36" i="11"/>
  <c r="AY36" i="11" s="1"/>
  <c r="AW27" i="11"/>
  <c r="AY27" i="11" s="1"/>
  <c r="AW38" i="11"/>
  <c r="AY38" i="11" s="1"/>
  <c r="AW30" i="11"/>
  <c r="AY30" i="11" s="1"/>
  <c r="AW31" i="11"/>
  <c r="AY31" i="11" s="1"/>
  <c r="U23" i="11"/>
  <c r="AW25" i="11"/>
  <c r="AY25" i="11" s="1"/>
  <c r="AW40" i="11"/>
  <c r="AY40" i="11" s="1"/>
  <c r="AW33" i="11"/>
  <c r="AY33" i="11" s="1"/>
  <c r="AW32" i="11"/>
  <c r="AY32" i="11" s="1"/>
  <c r="AW35" i="11"/>
  <c r="AY35" i="11" s="1"/>
  <c r="AW29" i="11"/>
  <c r="AY29" i="11" s="1"/>
  <c r="AW26" i="11"/>
  <c r="AY26" i="11" s="1"/>
  <c r="AW39" i="11"/>
  <c r="AY39" i="11" s="1"/>
  <c r="AW41" i="11"/>
  <c r="AY41" i="11" s="1"/>
  <c r="U22" i="11"/>
  <c r="AC23" i="11"/>
  <c r="AC22" i="11"/>
  <c r="AW42" i="11"/>
  <c r="AY42" i="11" s="1"/>
  <c r="M24" i="11"/>
  <c r="AW43" i="11"/>
  <c r="AY43" i="11" s="1"/>
  <c r="M27" i="11"/>
  <c r="AC25" i="11"/>
  <c r="U27" i="11"/>
  <c r="AC27" i="11"/>
  <c r="M40" i="11"/>
  <c r="AC40" i="11"/>
  <c r="U40" i="11"/>
  <c r="A91" i="2"/>
  <c r="AO91" i="2" s="1"/>
  <c r="F90" i="2"/>
  <c r="G90" i="2"/>
  <c r="B90" i="2"/>
  <c r="AK90" i="2" s="1"/>
  <c r="AL90" i="2" s="1"/>
  <c r="C90" i="2"/>
  <c r="AL71" i="11" l="1"/>
  <c r="AL70" i="11"/>
  <c r="AL73" i="11"/>
  <c r="AL72" i="11"/>
  <c r="AL71" i="13"/>
  <c r="AL70" i="13"/>
  <c r="AL73" i="13"/>
  <c r="AL72" i="13"/>
  <c r="AL70" i="15"/>
  <c r="AL71" i="15"/>
  <c r="AL72" i="15"/>
  <c r="AL73" i="15"/>
  <c r="AL71" i="17"/>
  <c r="AL72" i="17"/>
  <c r="AL70" i="17"/>
  <c r="AL73" i="17"/>
  <c r="AL70" i="19"/>
  <c r="AL71" i="19"/>
  <c r="AL72" i="19"/>
  <c r="AL73" i="19"/>
  <c r="AL41" i="11"/>
  <c r="AL60" i="11"/>
  <c r="AL59" i="11"/>
  <c r="AL55" i="13"/>
  <c r="AL60" i="13"/>
  <c r="AL59" i="13"/>
  <c r="AL65" i="15"/>
  <c r="AL59" i="15"/>
  <c r="AL60" i="15"/>
  <c r="AL59" i="17"/>
  <c r="AL60" i="17"/>
  <c r="AL59" i="19"/>
  <c r="AL60" i="19"/>
  <c r="AL50" i="13"/>
  <c r="AL52" i="13"/>
  <c r="AL44" i="13"/>
  <c r="AL49" i="13"/>
  <c r="AL39" i="13"/>
  <c r="AL43" i="13"/>
  <c r="AL37" i="13"/>
  <c r="AL38" i="13"/>
  <c r="AL32" i="13"/>
  <c r="AL33" i="13"/>
  <c r="AL30" i="13"/>
  <c r="AL31" i="13"/>
  <c r="AL28" i="13"/>
  <c r="AL29" i="13"/>
  <c r="AL61" i="15"/>
  <c r="AL63" i="15"/>
  <c r="U54" i="14"/>
  <c r="U34" i="14"/>
  <c r="AL43" i="11"/>
  <c r="AL47" i="11"/>
  <c r="AL35" i="11"/>
  <c r="AL36" i="11"/>
  <c r="AL32" i="11"/>
  <c r="AL33" i="11"/>
  <c r="AY17" i="19"/>
  <c r="BC43" i="19" s="1"/>
  <c r="AL91" i="19"/>
  <c r="AK20" i="19"/>
  <c r="AL24" i="19"/>
  <c r="AL23" i="19"/>
  <c r="AL22" i="19"/>
  <c r="AL25" i="19"/>
  <c r="AL27" i="19"/>
  <c r="AL40" i="19"/>
  <c r="AL67" i="19"/>
  <c r="AK91" i="18"/>
  <c r="U23" i="18"/>
  <c r="AC25" i="18"/>
  <c r="AW42" i="18"/>
  <c r="AY42" i="18" s="1"/>
  <c r="AW34" i="18"/>
  <c r="AY34" i="18" s="1"/>
  <c r="AW40" i="18"/>
  <c r="AY40" i="18" s="1"/>
  <c r="AW25" i="18"/>
  <c r="AY25" i="18" s="1"/>
  <c r="AW37" i="18"/>
  <c r="AY37" i="18" s="1"/>
  <c r="AW30" i="18"/>
  <c r="AY30" i="18" s="1"/>
  <c r="AW36" i="18"/>
  <c r="AY36" i="18" s="1"/>
  <c r="AW26" i="18"/>
  <c r="AY26" i="18" s="1"/>
  <c r="AW29" i="18"/>
  <c r="AY29" i="18" s="1"/>
  <c r="AW32" i="18"/>
  <c r="AY32" i="18" s="1"/>
  <c r="AW38" i="18"/>
  <c r="AY38" i="18" s="1"/>
  <c r="AW35" i="18"/>
  <c r="AY35" i="18" s="1"/>
  <c r="AW31" i="18"/>
  <c r="AY31" i="18" s="1"/>
  <c r="AW39" i="18"/>
  <c r="AY39" i="18" s="1"/>
  <c r="AW27" i="18"/>
  <c r="AY27" i="18" s="1"/>
  <c r="AW33" i="18"/>
  <c r="AY33" i="18" s="1"/>
  <c r="AW41" i="18"/>
  <c r="AY41" i="18" s="1"/>
  <c r="AW43" i="18"/>
  <c r="AY43" i="18" s="1"/>
  <c r="M24" i="18"/>
  <c r="AC23" i="18"/>
  <c r="U27" i="18"/>
  <c r="AC22" i="18"/>
  <c r="U22" i="18"/>
  <c r="AC27" i="18"/>
  <c r="M27" i="18"/>
  <c r="U40" i="18"/>
  <c r="AC40" i="18"/>
  <c r="M40" i="18"/>
  <c r="AY17" i="17"/>
  <c r="BC26" i="17" s="1"/>
  <c r="AL91" i="17"/>
  <c r="AL22" i="17"/>
  <c r="AK20" i="17"/>
  <c r="AL24" i="17"/>
  <c r="AL23" i="17"/>
  <c r="AL25" i="17"/>
  <c r="AL27" i="17"/>
  <c r="AL40" i="17"/>
  <c r="AL67" i="17"/>
  <c r="AK91" i="16"/>
  <c r="AW39" i="16"/>
  <c r="AY39" i="16" s="1"/>
  <c r="AW31" i="16"/>
  <c r="AY31" i="16" s="1"/>
  <c r="AW29" i="16"/>
  <c r="AY29" i="16" s="1"/>
  <c r="AW33" i="16"/>
  <c r="AY33" i="16" s="1"/>
  <c r="AW37" i="16"/>
  <c r="AY37" i="16" s="1"/>
  <c r="AW27" i="16"/>
  <c r="AY27" i="16" s="1"/>
  <c r="AW25" i="16"/>
  <c r="AY25" i="16" s="1"/>
  <c r="AW26" i="16"/>
  <c r="AY26" i="16" s="1"/>
  <c r="AW34" i="16"/>
  <c r="AY34" i="16" s="1"/>
  <c r="AC22" i="16"/>
  <c r="AW35" i="16"/>
  <c r="AY35" i="16" s="1"/>
  <c r="AW36" i="16"/>
  <c r="AY36" i="16" s="1"/>
  <c r="AC23" i="16"/>
  <c r="AW32" i="16"/>
  <c r="AY32" i="16" s="1"/>
  <c r="AW40" i="16"/>
  <c r="AY40" i="16" s="1"/>
  <c r="AW41" i="16"/>
  <c r="AY41" i="16" s="1"/>
  <c r="U23" i="16"/>
  <c r="AW30" i="16"/>
  <c r="AY30" i="16" s="1"/>
  <c r="AW38" i="16"/>
  <c r="AY38" i="16" s="1"/>
  <c r="AW42" i="16"/>
  <c r="AY42" i="16" s="1"/>
  <c r="AW43" i="16"/>
  <c r="AY43" i="16" s="1"/>
  <c r="AC25" i="16"/>
  <c r="U22" i="16"/>
  <c r="M24" i="16"/>
  <c r="U27" i="16"/>
  <c r="M27" i="16"/>
  <c r="AC27" i="16"/>
  <c r="U40" i="16"/>
  <c r="AC40" i="16"/>
  <c r="M40" i="16"/>
  <c r="AY17" i="15"/>
  <c r="BC40" i="15" s="1"/>
  <c r="AL91" i="15"/>
  <c r="AL22" i="15"/>
  <c r="AK20" i="15"/>
  <c r="AL25" i="15"/>
  <c r="AL23" i="15"/>
  <c r="AL24" i="15"/>
  <c r="AL27" i="15"/>
  <c r="AL40" i="15"/>
  <c r="AL67" i="15"/>
  <c r="AK91" i="14"/>
  <c r="AW26" i="14"/>
  <c r="AY26" i="14" s="1"/>
  <c r="AW41" i="14"/>
  <c r="AY41" i="14" s="1"/>
  <c r="AW37" i="14"/>
  <c r="AY37" i="14" s="1"/>
  <c r="AW42" i="14"/>
  <c r="AY42" i="14" s="1"/>
  <c r="AW34" i="14"/>
  <c r="AY34" i="14" s="1"/>
  <c r="AW32" i="14"/>
  <c r="AY32" i="14" s="1"/>
  <c r="AW35" i="14"/>
  <c r="AY35" i="14" s="1"/>
  <c r="U23" i="14"/>
  <c r="AW38" i="14"/>
  <c r="AY38" i="14" s="1"/>
  <c r="AW30" i="14"/>
  <c r="AY30" i="14" s="1"/>
  <c r="AW39" i="14"/>
  <c r="AY39" i="14" s="1"/>
  <c r="AW40" i="14"/>
  <c r="AY40" i="14" s="1"/>
  <c r="AW27" i="14"/>
  <c r="AY27" i="14" s="1"/>
  <c r="AW29" i="14"/>
  <c r="AY29" i="14" s="1"/>
  <c r="M24" i="14"/>
  <c r="AC23" i="14"/>
  <c r="AW31" i="14"/>
  <c r="AY31" i="14" s="1"/>
  <c r="AW36" i="14"/>
  <c r="AY36" i="14" s="1"/>
  <c r="AW33" i="14"/>
  <c r="AY33" i="14" s="1"/>
  <c r="AW25" i="14"/>
  <c r="AY25" i="14" s="1"/>
  <c r="AC25" i="14"/>
  <c r="AW43" i="14"/>
  <c r="AY43" i="14" s="1"/>
  <c r="AC22" i="14"/>
  <c r="U22" i="14"/>
  <c r="M27" i="14"/>
  <c r="U27" i="14"/>
  <c r="AC27" i="14"/>
  <c r="AC40" i="14"/>
  <c r="M40" i="14"/>
  <c r="U40" i="14"/>
  <c r="AY17" i="13"/>
  <c r="BC39" i="13" s="1"/>
  <c r="AL91" i="13"/>
  <c r="AL22" i="13"/>
  <c r="AL25" i="13"/>
  <c r="AK20" i="13"/>
  <c r="AL24" i="13"/>
  <c r="AL23" i="13"/>
  <c r="AL27" i="13"/>
  <c r="AL40" i="13"/>
  <c r="AL67" i="13"/>
  <c r="AK91" i="12"/>
  <c r="AW30" i="12"/>
  <c r="AY30" i="12" s="1"/>
  <c r="AW34" i="12"/>
  <c r="AY34" i="12" s="1"/>
  <c r="AW37" i="12"/>
  <c r="AY37" i="12" s="1"/>
  <c r="AW38" i="12"/>
  <c r="AY38" i="12" s="1"/>
  <c r="AW29" i="12"/>
  <c r="AY29" i="12" s="1"/>
  <c r="U23" i="12"/>
  <c r="AW33" i="12"/>
  <c r="AY33" i="12" s="1"/>
  <c r="AW40" i="12"/>
  <c r="AY40" i="12" s="1"/>
  <c r="AW25" i="12"/>
  <c r="AY25" i="12" s="1"/>
  <c r="AW26" i="12"/>
  <c r="AY26" i="12" s="1"/>
  <c r="AW36" i="12"/>
  <c r="AY36" i="12" s="1"/>
  <c r="AW31" i="12"/>
  <c r="AY31" i="12" s="1"/>
  <c r="AW39" i="12"/>
  <c r="AY39" i="12" s="1"/>
  <c r="AW43" i="12"/>
  <c r="AY43" i="12" s="1"/>
  <c r="U22" i="12"/>
  <c r="AW41" i="12"/>
  <c r="AY41" i="12" s="1"/>
  <c r="AW32" i="12"/>
  <c r="AY32" i="12" s="1"/>
  <c r="AW35" i="12"/>
  <c r="AY35" i="12" s="1"/>
  <c r="AW27" i="12"/>
  <c r="AY27" i="12" s="1"/>
  <c r="AW42" i="12"/>
  <c r="AY42" i="12" s="1"/>
  <c r="M24" i="12"/>
  <c r="AC22" i="12"/>
  <c r="AC23" i="12"/>
  <c r="AC27" i="12"/>
  <c r="AC25" i="12"/>
  <c r="U27" i="12"/>
  <c r="M27" i="12"/>
  <c r="U40" i="12"/>
  <c r="AC40" i="12"/>
  <c r="M40" i="12"/>
  <c r="AY17" i="11"/>
  <c r="BC26" i="11" s="1"/>
  <c r="AL91" i="11"/>
  <c r="AL22" i="11"/>
  <c r="AL24" i="11"/>
  <c r="AK20" i="11"/>
  <c r="AL23" i="11"/>
  <c r="AL25" i="11"/>
  <c r="AL27" i="11"/>
  <c r="AL40" i="11"/>
  <c r="AL67" i="11"/>
  <c r="F91" i="2"/>
  <c r="B91" i="2"/>
  <c r="C91" i="2"/>
  <c r="G91" i="2"/>
  <c r="AL71" i="18" l="1"/>
  <c r="AL70" i="18"/>
  <c r="AL72" i="18"/>
  <c r="AL73" i="18"/>
  <c r="AL70" i="14"/>
  <c r="AL71" i="14"/>
  <c r="AL72" i="14"/>
  <c r="AL73" i="14"/>
  <c r="AL70" i="12"/>
  <c r="AL71" i="12"/>
  <c r="AL72" i="12"/>
  <c r="AL73" i="12"/>
  <c r="AL70" i="16"/>
  <c r="AL72" i="16"/>
  <c r="AL71" i="16"/>
  <c r="AL73" i="16"/>
  <c r="BC34" i="13"/>
  <c r="BC34" i="15"/>
  <c r="AL32" i="12"/>
  <c r="AL60" i="12"/>
  <c r="AL59" i="12"/>
  <c r="AL60" i="16"/>
  <c r="AL59" i="16"/>
  <c r="BC34" i="19"/>
  <c r="BC34" i="17"/>
  <c r="AL43" i="14"/>
  <c r="AL59" i="14"/>
  <c r="AL60" i="14"/>
  <c r="AL59" i="18"/>
  <c r="AL60" i="18"/>
  <c r="BC34" i="11"/>
  <c r="AL54" i="14"/>
  <c r="AL34" i="14"/>
  <c r="BC31" i="19"/>
  <c r="BC39" i="17"/>
  <c r="BC25" i="17"/>
  <c r="BA90" i="19"/>
  <c r="BA88" i="19"/>
  <c r="BA86" i="19"/>
  <c r="BA84" i="19"/>
  <c r="BA82" i="19"/>
  <c r="BA80" i="19"/>
  <c r="BA91" i="19"/>
  <c r="BA89" i="19"/>
  <c r="BA87" i="19"/>
  <c r="BA85" i="19"/>
  <c r="BA83" i="19"/>
  <c r="BA81" i="19"/>
  <c r="BA79" i="19"/>
  <c r="BA77" i="19"/>
  <c r="BA74" i="19"/>
  <c r="BA72" i="19"/>
  <c r="BA70" i="19"/>
  <c r="BA68" i="19"/>
  <c r="BA69" i="19"/>
  <c r="BA71" i="19"/>
  <c r="BA66" i="19"/>
  <c r="BA64" i="19"/>
  <c r="BA62" i="19"/>
  <c r="BA60" i="19"/>
  <c r="BA76" i="19"/>
  <c r="BA65" i="19"/>
  <c r="BA73" i="19"/>
  <c r="BA63" i="19"/>
  <c r="BA40" i="19"/>
  <c r="BA78" i="19"/>
  <c r="BA55" i="19"/>
  <c r="BA54" i="19"/>
  <c r="BA47" i="19"/>
  <c r="BA46" i="19"/>
  <c r="BA61" i="19"/>
  <c r="BA53" i="19"/>
  <c r="BA52" i="19"/>
  <c r="BA45" i="19"/>
  <c r="BA44" i="19"/>
  <c r="BA42" i="19"/>
  <c r="BA38" i="19"/>
  <c r="BA49" i="19"/>
  <c r="BA41" i="19"/>
  <c r="BA67" i="19"/>
  <c r="BA59" i="19"/>
  <c r="BA58" i="19"/>
  <c r="BA56" i="19"/>
  <c r="BA35" i="19"/>
  <c r="BA32" i="19"/>
  <c r="BA28" i="19"/>
  <c r="BA27" i="19"/>
  <c r="BA50" i="19"/>
  <c r="BA48" i="19"/>
  <c r="BA33" i="19"/>
  <c r="BA25" i="19"/>
  <c r="BA29" i="19"/>
  <c r="BC22" i="19"/>
  <c r="BA75" i="19"/>
  <c r="BA39" i="19"/>
  <c r="BA37" i="19"/>
  <c r="BA30" i="19"/>
  <c r="BA24" i="19"/>
  <c r="BA57" i="19"/>
  <c r="BA51" i="19"/>
  <c r="BA26" i="19"/>
  <c r="BA23" i="19"/>
  <c r="BA36" i="19"/>
  <c r="BA31" i="19"/>
  <c r="BA22" i="19"/>
  <c r="BA43" i="19"/>
  <c r="BA34" i="19"/>
  <c r="BC83" i="19"/>
  <c r="BC80" i="19"/>
  <c r="BC68" i="19"/>
  <c r="BC69" i="19"/>
  <c r="BC64" i="19"/>
  <c r="BC71" i="19"/>
  <c r="BC56" i="19"/>
  <c r="BC48" i="19"/>
  <c r="BC53" i="19"/>
  <c r="BC65" i="19"/>
  <c r="BC66" i="19"/>
  <c r="BC91" i="19"/>
  <c r="BC88" i="19"/>
  <c r="BC76" i="19"/>
  <c r="BC74" i="19"/>
  <c r="BC89" i="19"/>
  <c r="BC52" i="19"/>
  <c r="BC85" i="19"/>
  <c r="BC49" i="19"/>
  <c r="BC73" i="19"/>
  <c r="BC50" i="19"/>
  <c r="BC72" i="19"/>
  <c r="BC79" i="19"/>
  <c r="BC78" i="19"/>
  <c r="BC67" i="19"/>
  <c r="BC86" i="19"/>
  <c r="BC63" i="19"/>
  <c r="BC62" i="19"/>
  <c r="BC54" i="19"/>
  <c r="BC46" i="19"/>
  <c r="BC45" i="19"/>
  <c r="BC59" i="19"/>
  <c r="BC55" i="19"/>
  <c r="BC47" i="19"/>
  <c r="BC82" i="19"/>
  <c r="BC77" i="19"/>
  <c r="BC61" i="19"/>
  <c r="BC44" i="19"/>
  <c r="BC51" i="19"/>
  <c r="BC60" i="19"/>
  <c r="BC87" i="19"/>
  <c r="BC84" i="19"/>
  <c r="BC75" i="19"/>
  <c r="BC70" i="19"/>
  <c r="BC81" i="19"/>
  <c r="BC58" i="19"/>
  <c r="BC90" i="19"/>
  <c r="BC57" i="19"/>
  <c r="BC23" i="19"/>
  <c r="BC24" i="19"/>
  <c r="BC28" i="19"/>
  <c r="BC29" i="19"/>
  <c r="BC36" i="17"/>
  <c r="BC38" i="19"/>
  <c r="BC32" i="19"/>
  <c r="BC36" i="19"/>
  <c r="BC40" i="19"/>
  <c r="BC29" i="17"/>
  <c r="BC30" i="19"/>
  <c r="BC27" i="19"/>
  <c r="BC33" i="19"/>
  <c r="BC37" i="19"/>
  <c r="BC39" i="19"/>
  <c r="AP89" i="19"/>
  <c r="AP85" i="19"/>
  <c r="AP81" i="19"/>
  <c r="AP78" i="19"/>
  <c r="AP90" i="19"/>
  <c r="AP86" i="19"/>
  <c r="AP82" i="19"/>
  <c r="AP77" i="19"/>
  <c r="AP76" i="19"/>
  <c r="AP74" i="19"/>
  <c r="AP73" i="19"/>
  <c r="AH124" i="3" s="1"/>
  <c r="AP67" i="19"/>
  <c r="AH118" i="3" s="1"/>
  <c r="AP88" i="19"/>
  <c r="AP84" i="19"/>
  <c r="AP80" i="19"/>
  <c r="AP75" i="19"/>
  <c r="AP68" i="19"/>
  <c r="AH119" i="3" s="1"/>
  <c r="AP62" i="19"/>
  <c r="AH113" i="3" s="1"/>
  <c r="AP61" i="19"/>
  <c r="AH112" i="3" s="1"/>
  <c r="AP91" i="19"/>
  <c r="AP83" i="19"/>
  <c r="AP72" i="19"/>
  <c r="AH123" i="3" s="1"/>
  <c r="AP70" i="19"/>
  <c r="AH121" i="3" s="1"/>
  <c r="AP69" i="19"/>
  <c r="AH120" i="3" s="1"/>
  <c r="AP66" i="19"/>
  <c r="AH117" i="3" s="1"/>
  <c r="AP60" i="19"/>
  <c r="AH111" i="3" s="1"/>
  <c r="AP58" i="19"/>
  <c r="AH109" i="3" s="1"/>
  <c r="AP56" i="19"/>
  <c r="AH107" i="3" s="1"/>
  <c r="AP54" i="19"/>
  <c r="AH105" i="3" s="1"/>
  <c r="AP52" i="19"/>
  <c r="AH103" i="3" s="1"/>
  <c r="AP50" i="19"/>
  <c r="AH101" i="3" s="1"/>
  <c r="AP48" i="19"/>
  <c r="AH99" i="3" s="1"/>
  <c r="AP46" i="19"/>
  <c r="AH97" i="3" s="1"/>
  <c r="AP44" i="19"/>
  <c r="AH95" i="3" s="1"/>
  <c r="AP40" i="19"/>
  <c r="AH91" i="3" s="1"/>
  <c r="AP53" i="19"/>
  <c r="AH104" i="3" s="1"/>
  <c r="AP79" i="19"/>
  <c r="AP71" i="19"/>
  <c r="AH122" i="3" s="1"/>
  <c r="AP59" i="19"/>
  <c r="AH110" i="3" s="1"/>
  <c r="AP51" i="19"/>
  <c r="AH102" i="3" s="1"/>
  <c r="AP43" i="19"/>
  <c r="AH94" i="3" s="1"/>
  <c r="AP38" i="19"/>
  <c r="AH89" i="3" s="1"/>
  <c r="AP65" i="19"/>
  <c r="AH116" i="3" s="1"/>
  <c r="AP63" i="19"/>
  <c r="AH114" i="3" s="1"/>
  <c r="AP57" i="19"/>
  <c r="AH108" i="3" s="1"/>
  <c r="AP39" i="19"/>
  <c r="AH90" i="3" s="1"/>
  <c r="AP32" i="19"/>
  <c r="AH83" i="3" s="1"/>
  <c r="AP27" i="19"/>
  <c r="AH78" i="3" s="1"/>
  <c r="AP55" i="19"/>
  <c r="AH106" i="3" s="1"/>
  <c r="AP35" i="19"/>
  <c r="AH86" i="3" s="1"/>
  <c r="AP29" i="19"/>
  <c r="AH80" i="3" s="1"/>
  <c r="AP26" i="19"/>
  <c r="AH77" i="3" s="1"/>
  <c r="AP23" i="19"/>
  <c r="AH74" i="3" s="1"/>
  <c r="AP22" i="19"/>
  <c r="AH73" i="3" s="1"/>
  <c r="AK18" i="19"/>
  <c r="AO15" i="19" s="1"/>
  <c r="AP45" i="19"/>
  <c r="AH96" i="3" s="1"/>
  <c r="AP87" i="19"/>
  <c r="AP64" i="19"/>
  <c r="AH115" i="3" s="1"/>
  <c r="AP49" i="19"/>
  <c r="AH100" i="3" s="1"/>
  <c r="AP41" i="19"/>
  <c r="AH92" i="3" s="1"/>
  <c r="AP34" i="19"/>
  <c r="AH85" i="3" s="1"/>
  <c r="AP31" i="19"/>
  <c r="AH82" i="3" s="1"/>
  <c r="AP28" i="19"/>
  <c r="AH79" i="3" s="1"/>
  <c r="AP37" i="19"/>
  <c r="AH88" i="3" s="1"/>
  <c r="AP33" i="19"/>
  <c r="AH84" i="3" s="1"/>
  <c r="AP25" i="19"/>
  <c r="AH76" i="3" s="1"/>
  <c r="AP36" i="19"/>
  <c r="AH87" i="3" s="1"/>
  <c r="AP30" i="19"/>
  <c r="AH81" i="3" s="1"/>
  <c r="AP24" i="19"/>
  <c r="AH75" i="3" s="1"/>
  <c r="AP47" i="19"/>
  <c r="AH98" i="3" s="1"/>
  <c r="AP42" i="19"/>
  <c r="AH93" i="3" s="1"/>
  <c r="BC42" i="17"/>
  <c r="BC41" i="19"/>
  <c r="BC35" i="19"/>
  <c r="BC25" i="19"/>
  <c r="BC26" i="19"/>
  <c r="BC42" i="19"/>
  <c r="AY17" i="18"/>
  <c r="BC29" i="18" s="1"/>
  <c r="BC32" i="13"/>
  <c r="BC41" i="17"/>
  <c r="BC35" i="17"/>
  <c r="BC30" i="17"/>
  <c r="BC27" i="17"/>
  <c r="AL91" i="18"/>
  <c r="AL23" i="18"/>
  <c r="AK20" i="18"/>
  <c r="AL22" i="18"/>
  <c r="AL24" i="18"/>
  <c r="AL25" i="18"/>
  <c r="AL27" i="18"/>
  <c r="AL40" i="18"/>
  <c r="AL67" i="18"/>
  <c r="BC25" i="15"/>
  <c r="BC31" i="17"/>
  <c r="BC38" i="17"/>
  <c r="BC43" i="17"/>
  <c r="AP90" i="17"/>
  <c r="AP88" i="17"/>
  <c r="AP86" i="17"/>
  <c r="AP84" i="17"/>
  <c r="AP82" i="17"/>
  <c r="AP80" i="17"/>
  <c r="AP78" i="17"/>
  <c r="AP76" i="17"/>
  <c r="AP85" i="17"/>
  <c r="AP77" i="17"/>
  <c r="AP75" i="17"/>
  <c r="AP73" i="17"/>
  <c r="AF124" i="3" s="1"/>
  <c r="AP91" i="17"/>
  <c r="AP87" i="17"/>
  <c r="AP79" i="17"/>
  <c r="AP83" i="17"/>
  <c r="AP74" i="17"/>
  <c r="AP70" i="17"/>
  <c r="AF121" i="3" s="1"/>
  <c r="AP68" i="17"/>
  <c r="AF119" i="3" s="1"/>
  <c r="AP66" i="17"/>
  <c r="AF117" i="3" s="1"/>
  <c r="AP64" i="17"/>
  <c r="AF115" i="3" s="1"/>
  <c r="AP62" i="17"/>
  <c r="AF113" i="3" s="1"/>
  <c r="AP60" i="17"/>
  <c r="AF111" i="3" s="1"/>
  <c r="AP58" i="17"/>
  <c r="AF109" i="3" s="1"/>
  <c r="AP56" i="17"/>
  <c r="AF107" i="3" s="1"/>
  <c r="AP54" i="17"/>
  <c r="AF105" i="3" s="1"/>
  <c r="AP52" i="17"/>
  <c r="AF103" i="3" s="1"/>
  <c r="AP50" i="17"/>
  <c r="AF101" i="3" s="1"/>
  <c r="AP71" i="17"/>
  <c r="AF122" i="3" s="1"/>
  <c r="AP67" i="17"/>
  <c r="AF118" i="3" s="1"/>
  <c r="AP61" i="17"/>
  <c r="AF112" i="3" s="1"/>
  <c r="AP53" i="17"/>
  <c r="AF104" i="3" s="1"/>
  <c r="AP48" i="17"/>
  <c r="AF99" i="3" s="1"/>
  <c r="AP46" i="17"/>
  <c r="AF97" i="3" s="1"/>
  <c r="AP44" i="17"/>
  <c r="AF95" i="3" s="1"/>
  <c r="AP40" i="17"/>
  <c r="AF91" i="3" s="1"/>
  <c r="AP89" i="17"/>
  <c r="AP72" i="17"/>
  <c r="AF123" i="3" s="1"/>
  <c r="AP63" i="17"/>
  <c r="AF114" i="3" s="1"/>
  <c r="AP55" i="17"/>
  <c r="AF106" i="3" s="1"/>
  <c r="AP41" i="17"/>
  <c r="AF92" i="3" s="1"/>
  <c r="AP37" i="17"/>
  <c r="AF88" i="3" s="1"/>
  <c r="AP59" i="17"/>
  <c r="AF110" i="3" s="1"/>
  <c r="AP51" i="17"/>
  <c r="AF102" i="3" s="1"/>
  <c r="AP47" i="17"/>
  <c r="AF98" i="3" s="1"/>
  <c r="AP42" i="17"/>
  <c r="AF93" i="3" s="1"/>
  <c r="AP35" i="17"/>
  <c r="AF86" i="3" s="1"/>
  <c r="AP33" i="17"/>
  <c r="AF84" i="3" s="1"/>
  <c r="AP29" i="17"/>
  <c r="AF80" i="3" s="1"/>
  <c r="AP28" i="17"/>
  <c r="AF79" i="3" s="1"/>
  <c r="AP22" i="17"/>
  <c r="AF73" i="3" s="1"/>
  <c r="AK18" i="17"/>
  <c r="AO15" i="17" s="1"/>
  <c r="AP32" i="17"/>
  <c r="AF83" i="3" s="1"/>
  <c r="AP27" i="17"/>
  <c r="AF78" i="3" s="1"/>
  <c r="AP65" i="17"/>
  <c r="AF116" i="3" s="1"/>
  <c r="AP49" i="17"/>
  <c r="AF100" i="3" s="1"/>
  <c r="AP69" i="17"/>
  <c r="AF120" i="3" s="1"/>
  <c r="AP38" i="17"/>
  <c r="AF89" i="3" s="1"/>
  <c r="AP34" i="17"/>
  <c r="AF85" i="3" s="1"/>
  <c r="AP30" i="17"/>
  <c r="AF81" i="3" s="1"/>
  <c r="AP25" i="17"/>
  <c r="AF76" i="3" s="1"/>
  <c r="AP24" i="17"/>
  <c r="AF75" i="3" s="1"/>
  <c r="AP23" i="17"/>
  <c r="AF74" i="3" s="1"/>
  <c r="AP81" i="17"/>
  <c r="AP57" i="17"/>
  <c r="AF108" i="3" s="1"/>
  <c r="AP45" i="17"/>
  <c r="AF96" i="3" s="1"/>
  <c r="AP39" i="17"/>
  <c r="AF90" i="3" s="1"/>
  <c r="AP36" i="17"/>
  <c r="AF87" i="3" s="1"/>
  <c r="AP43" i="17"/>
  <c r="AF94" i="3" s="1"/>
  <c r="AP26" i="17"/>
  <c r="AF77" i="3" s="1"/>
  <c r="AP31" i="17"/>
  <c r="AF82" i="3" s="1"/>
  <c r="BA87" i="17"/>
  <c r="BA86" i="17"/>
  <c r="BA79" i="17"/>
  <c r="BA78" i="17"/>
  <c r="BA89" i="17"/>
  <c r="BA88" i="17"/>
  <c r="BA81" i="17"/>
  <c r="BA80" i="17"/>
  <c r="BA74" i="17"/>
  <c r="BA72" i="17"/>
  <c r="BA91" i="17"/>
  <c r="BA73" i="17"/>
  <c r="BA70" i="17"/>
  <c r="BA68" i="17"/>
  <c r="BA66" i="17"/>
  <c r="BA90" i="17"/>
  <c r="BA82" i="17"/>
  <c r="BA71" i="17"/>
  <c r="BA83" i="17"/>
  <c r="BA69" i="17"/>
  <c r="BA65" i="17"/>
  <c r="BA63" i="17"/>
  <c r="BA62" i="17"/>
  <c r="BA55" i="17"/>
  <c r="BA54" i="17"/>
  <c r="BA40" i="17"/>
  <c r="BA85" i="17"/>
  <c r="BA84" i="17"/>
  <c r="BA64" i="17"/>
  <c r="BA57" i="17"/>
  <c r="BA56" i="17"/>
  <c r="BA49" i="17"/>
  <c r="BA47" i="17"/>
  <c r="BA45" i="17"/>
  <c r="BA41" i="17"/>
  <c r="BA37" i="17"/>
  <c r="BA46" i="17"/>
  <c r="BA42" i="17"/>
  <c r="BA36" i="17"/>
  <c r="BA33" i="17"/>
  <c r="BA29" i="17"/>
  <c r="BA24" i="17"/>
  <c r="BA23" i="17"/>
  <c r="BA76" i="17"/>
  <c r="BA32" i="17"/>
  <c r="BA28" i="17"/>
  <c r="BA67" i="17"/>
  <c r="BA51" i="17"/>
  <c r="BA77" i="17"/>
  <c r="BA75" i="17"/>
  <c r="BA58" i="17"/>
  <c r="BA50" i="17"/>
  <c r="BA34" i="17"/>
  <c r="BA30" i="17"/>
  <c r="BA25" i="17"/>
  <c r="BA22" i="17"/>
  <c r="BA61" i="17"/>
  <c r="BA60" i="17"/>
  <c r="BA53" i="17"/>
  <c r="BA52" i="17"/>
  <c r="BA38" i="17"/>
  <c r="BA27" i="17"/>
  <c r="BA59" i="17"/>
  <c r="BA48" i="17"/>
  <c r="BA31" i="17"/>
  <c r="BC22" i="17"/>
  <c r="BA39" i="17"/>
  <c r="BA26" i="17"/>
  <c r="BA43" i="17"/>
  <c r="BA35" i="17"/>
  <c r="BA44" i="17"/>
  <c r="BC90" i="17"/>
  <c r="BC82" i="17"/>
  <c r="BC91" i="17"/>
  <c r="BC73" i="17"/>
  <c r="BC81" i="17"/>
  <c r="BC66" i="17"/>
  <c r="BC58" i="17"/>
  <c r="BC50" i="17"/>
  <c r="BC48" i="17"/>
  <c r="BC69" i="17"/>
  <c r="BC45" i="17"/>
  <c r="BC80" i="17"/>
  <c r="BC87" i="17"/>
  <c r="BC64" i="17"/>
  <c r="BC74" i="17"/>
  <c r="BC65" i="17"/>
  <c r="BC49" i="17"/>
  <c r="BC77" i="17"/>
  <c r="BC70" i="17"/>
  <c r="BC54" i="17"/>
  <c r="BC44" i="17"/>
  <c r="BC59" i="17"/>
  <c r="BC67" i="17"/>
  <c r="BC71" i="17"/>
  <c r="BC47" i="17"/>
  <c r="BC84" i="17"/>
  <c r="BC76" i="17"/>
  <c r="BC75" i="17"/>
  <c r="BC89" i="17"/>
  <c r="BC68" i="17"/>
  <c r="BC60" i="17"/>
  <c r="BC52" i="17"/>
  <c r="BC53" i="17"/>
  <c r="BC83" i="17"/>
  <c r="BC55" i="17"/>
  <c r="BC57" i="17"/>
  <c r="BC88" i="17"/>
  <c r="BC85" i="17"/>
  <c r="BC72" i="17"/>
  <c r="BC56" i="17"/>
  <c r="BC46" i="17"/>
  <c r="BC51" i="17"/>
  <c r="BC86" i="17"/>
  <c r="BC78" i="17"/>
  <c r="BC79" i="17"/>
  <c r="BC62" i="17"/>
  <c r="BC61" i="17"/>
  <c r="BC63" i="17"/>
  <c r="BC23" i="17"/>
  <c r="BC24" i="17"/>
  <c r="BC28" i="17"/>
  <c r="BC32" i="17"/>
  <c r="BC40" i="17"/>
  <c r="BC37" i="17"/>
  <c r="BC33" i="17"/>
  <c r="AY17" i="16"/>
  <c r="BC32" i="16" s="1"/>
  <c r="AL91" i="16"/>
  <c r="AL23" i="16"/>
  <c r="AK20" i="16"/>
  <c r="AL25" i="16"/>
  <c r="AL22" i="16"/>
  <c r="AL24" i="16"/>
  <c r="AL27" i="16"/>
  <c r="AL40" i="16"/>
  <c r="AL67" i="16"/>
  <c r="BC41" i="15"/>
  <c r="BC33" i="15"/>
  <c r="BC42" i="15"/>
  <c r="BC26" i="15"/>
  <c r="BC35" i="15"/>
  <c r="BC43" i="15"/>
  <c r="BC30" i="15"/>
  <c r="BC30" i="13"/>
  <c r="BC38" i="13"/>
  <c r="BC27" i="15"/>
  <c r="BC38" i="15"/>
  <c r="BC31" i="15"/>
  <c r="BC41" i="13"/>
  <c r="BA90" i="15"/>
  <c r="BA83" i="15"/>
  <c r="BA82" i="15"/>
  <c r="BA85" i="15"/>
  <c r="BA84" i="15"/>
  <c r="BA91" i="15"/>
  <c r="BA80" i="15"/>
  <c r="BA73" i="15"/>
  <c r="BA72" i="15"/>
  <c r="BA71" i="15"/>
  <c r="BA87" i="15"/>
  <c r="BA78" i="15"/>
  <c r="BA77" i="15"/>
  <c r="BA76" i="15"/>
  <c r="BA75" i="15"/>
  <c r="BA74" i="15"/>
  <c r="BA89" i="15"/>
  <c r="BA88" i="15"/>
  <c r="BA66" i="15"/>
  <c r="BA65" i="15"/>
  <c r="BA58" i="15"/>
  <c r="BA57" i="15"/>
  <c r="BA50" i="15"/>
  <c r="BA48" i="15"/>
  <c r="BA46" i="15"/>
  <c r="BA44" i="15"/>
  <c r="BA43" i="15"/>
  <c r="BA86" i="15"/>
  <c r="BA81" i="15"/>
  <c r="BA79" i="15"/>
  <c r="BA70" i="15"/>
  <c r="BA68" i="15"/>
  <c r="BA67" i="15"/>
  <c r="BA60" i="15"/>
  <c r="BA59" i="15"/>
  <c r="BA52" i="15"/>
  <c r="BA40" i="15"/>
  <c r="BA36" i="15"/>
  <c r="BA32" i="15"/>
  <c r="BA28" i="15"/>
  <c r="BA27" i="15"/>
  <c r="BA64" i="15"/>
  <c r="BA63" i="15"/>
  <c r="BC62" i="15"/>
  <c r="BA56" i="15"/>
  <c r="BA55" i="15"/>
  <c r="BC54" i="15"/>
  <c r="BA51" i="15"/>
  <c r="BA47" i="15"/>
  <c r="BA33" i="15"/>
  <c r="BA25" i="15"/>
  <c r="BC79" i="15"/>
  <c r="BA62" i="15"/>
  <c r="BC45" i="15"/>
  <c r="BA35" i="15"/>
  <c r="BA69" i="15"/>
  <c r="BC68" i="15"/>
  <c r="BA61" i="15"/>
  <c r="BC60" i="15"/>
  <c r="BC51" i="15"/>
  <c r="BC47" i="15"/>
  <c r="BA42" i="15"/>
  <c r="BA39" i="15"/>
  <c r="BA34" i="15"/>
  <c r="BA31" i="15"/>
  <c r="BA22" i="15"/>
  <c r="BC70" i="15"/>
  <c r="BA54" i="15"/>
  <c r="BC49" i="15"/>
  <c r="BA41" i="15"/>
  <c r="BA38" i="15"/>
  <c r="BA30" i="15"/>
  <c r="BA24" i="15"/>
  <c r="BC87" i="15"/>
  <c r="BC75" i="15"/>
  <c r="BA53" i="15"/>
  <c r="BC52" i="15"/>
  <c r="BA49" i="15"/>
  <c r="BA45" i="15"/>
  <c r="BA29" i="15"/>
  <c r="BA26" i="15"/>
  <c r="BA37" i="15"/>
  <c r="BA23" i="15"/>
  <c r="BC22" i="15"/>
  <c r="BC90" i="15"/>
  <c r="BC82" i="15"/>
  <c r="BC91" i="15"/>
  <c r="BC72" i="15"/>
  <c r="BC69" i="15"/>
  <c r="BC61" i="15"/>
  <c r="BC53" i="15"/>
  <c r="BC46" i="15"/>
  <c r="BC58" i="15"/>
  <c r="BC85" i="15"/>
  <c r="BC64" i="15"/>
  <c r="BC77" i="15"/>
  <c r="BC88" i="15"/>
  <c r="BC80" i="15"/>
  <c r="BC89" i="15"/>
  <c r="BC83" i="15"/>
  <c r="BC67" i="15"/>
  <c r="BC56" i="15"/>
  <c r="BC50" i="15"/>
  <c r="BC84" i="15"/>
  <c r="BC76" i="15"/>
  <c r="BC74" i="15"/>
  <c r="BC71" i="15"/>
  <c r="BC63" i="15"/>
  <c r="BC55" i="15"/>
  <c r="BC48" i="15"/>
  <c r="BC24" i="15"/>
  <c r="BC59" i="15"/>
  <c r="BC44" i="15"/>
  <c r="BC23" i="15"/>
  <c r="BC86" i="15"/>
  <c r="BC78" i="15"/>
  <c r="BC81" i="15"/>
  <c r="BC73" i="15"/>
  <c r="BC65" i="15"/>
  <c r="BC57" i="15"/>
  <c r="BC66" i="15"/>
  <c r="BC28" i="15"/>
  <c r="BC29" i="13"/>
  <c r="AP90" i="15"/>
  <c r="AP88" i="15"/>
  <c r="AP86" i="15"/>
  <c r="AP84" i="15"/>
  <c r="AP82" i="15"/>
  <c r="AP80" i="15"/>
  <c r="AP78" i="15"/>
  <c r="AP76" i="15"/>
  <c r="AP89" i="15"/>
  <c r="AP81" i="15"/>
  <c r="AP74" i="15"/>
  <c r="AP72" i="15"/>
  <c r="AD123" i="3" s="1"/>
  <c r="AP91" i="15"/>
  <c r="AP83" i="15"/>
  <c r="AP85" i="15"/>
  <c r="AP79" i="15"/>
  <c r="AP73" i="15"/>
  <c r="AD124" i="3" s="1"/>
  <c r="AP71" i="15"/>
  <c r="AD122" i="3" s="1"/>
  <c r="AP69" i="15"/>
  <c r="AD120" i="3" s="1"/>
  <c r="AP67" i="15"/>
  <c r="AD118" i="3" s="1"/>
  <c r="AP65" i="15"/>
  <c r="AD116" i="3" s="1"/>
  <c r="AP63" i="15"/>
  <c r="AD114" i="3" s="1"/>
  <c r="AP61" i="15"/>
  <c r="AD112" i="3" s="1"/>
  <c r="AP59" i="15"/>
  <c r="AD110" i="3" s="1"/>
  <c r="AP57" i="15"/>
  <c r="AD108" i="3" s="1"/>
  <c r="AP55" i="15"/>
  <c r="AD106" i="3" s="1"/>
  <c r="AP53" i="15"/>
  <c r="AD104" i="3" s="1"/>
  <c r="AP87" i="15"/>
  <c r="AP64" i="15"/>
  <c r="AD115" i="3" s="1"/>
  <c r="AP56" i="15"/>
  <c r="AD107" i="3" s="1"/>
  <c r="AP43" i="15"/>
  <c r="AD94" i="3" s="1"/>
  <c r="AP77" i="15"/>
  <c r="AP66" i="15"/>
  <c r="AD117" i="3" s="1"/>
  <c r="AP58" i="15"/>
  <c r="AD109" i="3" s="1"/>
  <c r="AP50" i="15"/>
  <c r="AD101" i="3" s="1"/>
  <c r="AP48" i="15"/>
  <c r="AD99" i="3" s="1"/>
  <c r="AP46" i="15"/>
  <c r="AD97" i="3" s="1"/>
  <c r="AP44" i="15"/>
  <c r="AD95" i="3" s="1"/>
  <c r="AP40" i="15"/>
  <c r="AD91" i="3" s="1"/>
  <c r="AP36" i="15"/>
  <c r="AD87" i="3" s="1"/>
  <c r="AP32" i="15"/>
  <c r="AD83" i="3" s="1"/>
  <c r="AP27" i="15"/>
  <c r="AD78" i="3" s="1"/>
  <c r="AP75" i="15"/>
  <c r="AP49" i="15"/>
  <c r="AD100" i="3" s="1"/>
  <c r="AP45" i="15"/>
  <c r="AD96" i="3" s="1"/>
  <c r="AP37" i="15"/>
  <c r="AD88" i="3" s="1"/>
  <c r="AP29" i="15"/>
  <c r="AD80" i="3" s="1"/>
  <c r="AP26" i="15"/>
  <c r="AD77" i="3" s="1"/>
  <c r="AP23" i="15"/>
  <c r="AD74" i="3" s="1"/>
  <c r="AP22" i="15"/>
  <c r="AD73" i="3" s="1"/>
  <c r="AP60" i="15"/>
  <c r="AD111" i="3" s="1"/>
  <c r="AP34" i="15"/>
  <c r="AD85" i="3" s="1"/>
  <c r="AP28" i="15"/>
  <c r="AD79" i="3" s="1"/>
  <c r="AP51" i="15"/>
  <c r="AD102" i="3" s="1"/>
  <c r="AP70" i="15"/>
  <c r="AD121" i="3" s="1"/>
  <c r="AP62" i="15"/>
  <c r="AD113" i="3" s="1"/>
  <c r="AP54" i="15"/>
  <c r="AD105" i="3" s="1"/>
  <c r="AP42" i="15"/>
  <c r="AD93" i="3" s="1"/>
  <c r="AP38" i="15"/>
  <c r="AD89" i="3" s="1"/>
  <c r="AP35" i="15"/>
  <c r="AD86" i="3" s="1"/>
  <c r="AP30" i="15"/>
  <c r="AD81" i="3" s="1"/>
  <c r="AP24" i="15"/>
  <c r="AD75" i="3" s="1"/>
  <c r="AK18" i="15"/>
  <c r="AO15" i="15" s="1"/>
  <c r="AP68" i="15"/>
  <c r="AD119" i="3" s="1"/>
  <c r="AP52" i="15"/>
  <c r="AD103" i="3" s="1"/>
  <c r="AP41" i="15"/>
  <c r="AD92" i="3" s="1"/>
  <c r="AP39" i="15"/>
  <c r="AD90" i="3" s="1"/>
  <c r="AP31" i="15"/>
  <c r="AD82" i="3" s="1"/>
  <c r="AP47" i="15"/>
  <c r="AD98" i="3" s="1"/>
  <c r="AP33" i="15"/>
  <c r="AD84" i="3" s="1"/>
  <c r="AP25" i="15"/>
  <c r="AD76" i="3" s="1"/>
  <c r="BC36" i="15"/>
  <c r="BC37" i="15"/>
  <c r="BC32" i="15"/>
  <c r="BC29" i="15"/>
  <c r="BC39" i="15"/>
  <c r="BC35" i="13"/>
  <c r="AY17" i="14"/>
  <c r="BC26" i="14" s="1"/>
  <c r="AL91" i="14"/>
  <c r="AL22" i="14"/>
  <c r="AL24" i="14"/>
  <c r="AK20" i="14"/>
  <c r="AL25" i="14"/>
  <c r="AL23" i="14"/>
  <c r="AL27" i="14"/>
  <c r="AL40" i="14"/>
  <c r="AL67" i="14"/>
  <c r="BA87" i="13"/>
  <c r="BA86" i="13"/>
  <c r="BA79" i="13"/>
  <c r="BA78" i="13"/>
  <c r="BA89" i="13"/>
  <c r="BA88" i="13"/>
  <c r="BA81" i="13"/>
  <c r="BA80" i="13"/>
  <c r="BA74" i="13"/>
  <c r="BA72" i="13"/>
  <c r="BA70" i="13"/>
  <c r="BA91" i="13"/>
  <c r="BA73" i="13"/>
  <c r="BA69" i="13"/>
  <c r="BA90" i="13"/>
  <c r="BA82" i="13"/>
  <c r="BA71" i="13"/>
  <c r="BA67" i="13"/>
  <c r="BA65" i="13"/>
  <c r="BA63" i="13"/>
  <c r="BA61" i="13"/>
  <c r="BA59" i="13"/>
  <c r="BA57" i="13"/>
  <c r="BA83" i="13"/>
  <c r="BA66" i="13"/>
  <c r="BA62" i="13"/>
  <c r="BA56" i="13"/>
  <c r="BA51" i="13"/>
  <c r="BA50" i="13"/>
  <c r="BA45" i="13"/>
  <c r="BA85" i="13"/>
  <c r="BA84" i="13"/>
  <c r="BA53" i="13"/>
  <c r="BA52" i="13"/>
  <c r="BA42" i="13"/>
  <c r="BA38" i="13"/>
  <c r="BA64" i="13"/>
  <c r="BA39" i="13"/>
  <c r="BA36" i="13"/>
  <c r="BA32" i="13"/>
  <c r="BA28" i="13"/>
  <c r="BA27" i="13"/>
  <c r="BA60" i="13"/>
  <c r="BC59" i="13"/>
  <c r="BA49" i="13"/>
  <c r="BA48" i="13"/>
  <c r="BC47" i="13"/>
  <c r="BA46" i="13"/>
  <c r="BA35" i="13"/>
  <c r="BA31" i="13"/>
  <c r="BA26" i="13"/>
  <c r="BC22" i="13"/>
  <c r="BA77" i="13"/>
  <c r="BA75" i="13"/>
  <c r="BA68" i="13"/>
  <c r="BA54" i="13"/>
  <c r="BA44" i="13"/>
  <c r="BA40" i="13"/>
  <c r="BA37" i="13"/>
  <c r="BA33" i="13"/>
  <c r="BA29" i="13"/>
  <c r="BA24" i="13"/>
  <c r="BA23" i="13"/>
  <c r="BA76" i="13"/>
  <c r="BC55" i="13"/>
  <c r="BA41" i="13"/>
  <c r="BC67" i="13"/>
  <c r="BA47" i="13"/>
  <c r="BA30" i="13"/>
  <c r="BA22" i="13"/>
  <c r="BA34" i="13"/>
  <c r="BA58" i="13"/>
  <c r="BC44" i="13"/>
  <c r="BA55" i="13"/>
  <c r="BA25" i="13"/>
  <c r="BA43" i="13"/>
  <c r="BC23" i="13"/>
  <c r="BC90" i="13"/>
  <c r="BC82" i="13"/>
  <c r="BC91" i="13"/>
  <c r="BC73" i="13"/>
  <c r="BC66" i="13"/>
  <c r="BC58" i="13"/>
  <c r="BC50" i="13"/>
  <c r="BC72" i="13"/>
  <c r="BC49" i="13"/>
  <c r="BC51" i="13"/>
  <c r="BC63" i="13"/>
  <c r="BC88" i="13"/>
  <c r="BC80" i="13"/>
  <c r="BC85" i="13"/>
  <c r="BC87" i="13"/>
  <c r="BC64" i="13"/>
  <c r="BC56" i="13"/>
  <c r="BC48" i="13"/>
  <c r="BC70" i="13"/>
  <c r="BC83" i="13"/>
  <c r="BC45" i="13"/>
  <c r="BC71" i="13"/>
  <c r="BC86" i="13"/>
  <c r="BC78" i="13"/>
  <c r="BC77" i="13"/>
  <c r="BC79" i="13"/>
  <c r="BC62" i="13"/>
  <c r="BC54" i="13"/>
  <c r="BC89" i="13"/>
  <c r="BC69" i="13"/>
  <c r="BC65" i="13"/>
  <c r="BC57" i="13"/>
  <c r="BC53" i="13"/>
  <c r="BC84" i="13"/>
  <c r="BC76" i="13"/>
  <c r="BC75" i="13"/>
  <c r="BC68" i="13"/>
  <c r="BC60" i="13"/>
  <c r="BC52" i="13"/>
  <c r="BC81" i="13"/>
  <c r="BC74" i="13"/>
  <c r="BC61" i="13"/>
  <c r="BC46" i="13"/>
  <c r="BC24" i="13"/>
  <c r="BC28" i="13"/>
  <c r="BC42" i="13"/>
  <c r="BC25" i="11"/>
  <c r="BC43" i="13"/>
  <c r="BC36" i="13"/>
  <c r="BC40" i="13"/>
  <c r="BC37" i="13"/>
  <c r="AP90" i="13"/>
  <c r="AP88" i="13"/>
  <c r="AP86" i="13"/>
  <c r="AP84" i="13"/>
  <c r="AP82" i="13"/>
  <c r="AP80" i="13"/>
  <c r="AP78" i="13"/>
  <c r="AP76" i="13"/>
  <c r="AP85" i="13"/>
  <c r="AP77" i="13"/>
  <c r="AP75" i="13"/>
  <c r="AP73" i="13"/>
  <c r="AB124" i="3" s="1"/>
  <c r="AP91" i="13"/>
  <c r="AP87" i="13"/>
  <c r="AP79" i="13"/>
  <c r="AP83" i="13"/>
  <c r="AP74" i="13"/>
  <c r="AP68" i="13"/>
  <c r="AB119" i="3" s="1"/>
  <c r="AP66" i="13"/>
  <c r="AB117" i="3" s="1"/>
  <c r="AP64" i="13"/>
  <c r="AB115" i="3" s="1"/>
  <c r="AP62" i="13"/>
  <c r="AB113" i="3" s="1"/>
  <c r="AP60" i="13"/>
  <c r="AB111" i="3" s="1"/>
  <c r="AP58" i="13"/>
  <c r="AB109" i="3" s="1"/>
  <c r="AP56" i="13"/>
  <c r="AB107" i="3" s="1"/>
  <c r="AP54" i="13"/>
  <c r="AB105" i="3" s="1"/>
  <c r="AP52" i="13"/>
  <c r="AB103" i="3" s="1"/>
  <c r="AP50" i="13"/>
  <c r="AB101" i="3" s="1"/>
  <c r="AP48" i="13"/>
  <c r="AB99" i="3" s="1"/>
  <c r="AP71" i="13"/>
  <c r="AB122" i="3" s="1"/>
  <c r="AP67" i="13"/>
  <c r="AB118" i="3" s="1"/>
  <c r="AP63" i="13"/>
  <c r="AB114" i="3" s="1"/>
  <c r="AP57" i="13"/>
  <c r="AB108" i="3" s="1"/>
  <c r="AP49" i="13"/>
  <c r="AB100" i="3" s="1"/>
  <c r="AP89" i="13"/>
  <c r="AP72" i="13"/>
  <c r="AB123" i="3" s="1"/>
  <c r="AP51" i="13"/>
  <c r="AB102" i="3" s="1"/>
  <c r="AP45" i="13"/>
  <c r="AB96" i="3" s="1"/>
  <c r="AP42" i="13"/>
  <c r="AB93" i="3" s="1"/>
  <c r="AP38" i="13"/>
  <c r="AB89" i="3" s="1"/>
  <c r="AP69" i="13"/>
  <c r="AB120" i="3" s="1"/>
  <c r="AP55" i="13"/>
  <c r="AB106" i="3" s="1"/>
  <c r="AP47" i="13"/>
  <c r="AB98" i="3" s="1"/>
  <c r="AP43" i="13"/>
  <c r="AB94" i="3" s="1"/>
  <c r="AP36" i="13"/>
  <c r="AB87" i="3" s="1"/>
  <c r="AP32" i="13"/>
  <c r="AB83" i="3" s="1"/>
  <c r="AP27" i="13"/>
  <c r="AB78" i="3" s="1"/>
  <c r="AP40" i="13"/>
  <c r="AB91" i="3" s="1"/>
  <c r="AP35" i="13"/>
  <c r="AB86" i="3" s="1"/>
  <c r="AP31" i="13"/>
  <c r="AB82" i="3" s="1"/>
  <c r="AP26" i="13"/>
  <c r="AB77" i="3" s="1"/>
  <c r="AP59" i="13"/>
  <c r="AB110" i="3" s="1"/>
  <c r="AP46" i="13"/>
  <c r="AB97" i="3" s="1"/>
  <c r="AP41" i="13"/>
  <c r="AB92" i="3" s="1"/>
  <c r="AP33" i="13"/>
  <c r="AB84" i="3" s="1"/>
  <c r="AP29" i="13"/>
  <c r="AB80" i="3" s="1"/>
  <c r="AP28" i="13"/>
  <c r="AB79" i="3" s="1"/>
  <c r="AP22" i="13"/>
  <c r="AB73" i="3" s="1"/>
  <c r="AK18" i="13"/>
  <c r="AO15" i="13" s="1"/>
  <c r="AP81" i="13"/>
  <c r="AP70" i="13"/>
  <c r="AB121" i="3" s="1"/>
  <c r="AP65" i="13"/>
  <c r="AB116" i="3" s="1"/>
  <c r="AP44" i="13"/>
  <c r="AB95" i="3" s="1"/>
  <c r="AP37" i="13"/>
  <c r="AB88" i="3" s="1"/>
  <c r="AP53" i="13"/>
  <c r="AB104" i="3" s="1"/>
  <c r="AP34" i="13"/>
  <c r="AB85" i="3" s="1"/>
  <c r="AP61" i="13"/>
  <c r="AB112" i="3" s="1"/>
  <c r="AP24" i="13"/>
  <c r="AB75" i="3" s="1"/>
  <c r="AP25" i="13"/>
  <c r="AB76" i="3" s="1"/>
  <c r="AP23" i="13"/>
  <c r="AB74" i="3" s="1"/>
  <c r="AP39" i="13"/>
  <c r="AB90" i="3" s="1"/>
  <c r="AP30" i="13"/>
  <c r="AB81" i="3" s="1"/>
  <c r="BC31" i="13"/>
  <c r="BC26" i="13"/>
  <c r="BC33" i="13"/>
  <c r="BC25" i="13"/>
  <c r="BC27" i="13"/>
  <c r="BC41" i="11"/>
  <c r="AY17" i="12"/>
  <c r="BC43" i="12" s="1"/>
  <c r="BC29" i="11"/>
  <c r="AL91" i="12"/>
  <c r="AL22" i="12"/>
  <c r="AK20" i="12"/>
  <c r="AL24" i="12"/>
  <c r="AL23" i="12"/>
  <c r="AL25" i="12"/>
  <c r="AL27" i="12"/>
  <c r="AL40" i="12"/>
  <c r="AL67" i="12"/>
  <c r="BA90" i="11"/>
  <c r="BA85" i="11"/>
  <c r="BA84" i="11"/>
  <c r="BA77" i="11"/>
  <c r="BA76" i="11"/>
  <c r="BA75" i="11"/>
  <c r="BA73" i="11"/>
  <c r="BA71" i="11"/>
  <c r="BA69" i="11"/>
  <c r="BA67" i="11"/>
  <c r="BA65" i="11"/>
  <c r="BA63" i="11"/>
  <c r="BA61" i="11"/>
  <c r="BA59" i="11"/>
  <c r="BA57" i="11"/>
  <c r="BA87" i="11"/>
  <c r="BA81" i="11"/>
  <c r="BA70" i="11"/>
  <c r="BA62" i="11"/>
  <c r="BA54" i="11"/>
  <c r="BA52" i="11"/>
  <c r="BA50" i="11"/>
  <c r="BA48" i="11"/>
  <c r="BA46" i="11"/>
  <c r="BA44" i="11"/>
  <c r="BA43" i="11"/>
  <c r="BA39" i="11"/>
  <c r="BA35" i="11"/>
  <c r="BA31" i="11"/>
  <c r="BA26" i="11"/>
  <c r="BA88" i="11"/>
  <c r="BA82" i="11"/>
  <c r="BA78" i="11"/>
  <c r="BA74" i="11"/>
  <c r="BA68" i="11"/>
  <c r="BA58" i="11"/>
  <c r="BA55" i="11"/>
  <c r="BA47" i="11"/>
  <c r="BA40" i="11"/>
  <c r="BA32" i="11"/>
  <c r="BA24" i="11"/>
  <c r="BA91" i="11"/>
  <c r="BA80" i="11"/>
  <c r="BA72" i="11"/>
  <c r="BA56" i="11"/>
  <c r="BA53" i="11"/>
  <c r="BA45" i="11"/>
  <c r="BA42" i="11"/>
  <c r="BA37" i="11"/>
  <c r="BA34" i="11"/>
  <c r="BA29" i="11"/>
  <c r="BA23" i="11"/>
  <c r="BA22" i="11"/>
  <c r="BA89" i="11"/>
  <c r="BA66" i="11"/>
  <c r="BA60" i="11"/>
  <c r="BA51" i="11"/>
  <c r="BA30" i="11"/>
  <c r="BA25" i="11"/>
  <c r="BA28" i="11"/>
  <c r="BA83" i="11"/>
  <c r="BA79" i="11"/>
  <c r="BA41" i="11"/>
  <c r="BA38" i="11"/>
  <c r="BA33" i="11"/>
  <c r="BA86" i="11"/>
  <c r="BA64" i="11"/>
  <c r="BA49" i="11"/>
  <c r="BA36" i="11"/>
  <c r="BA27" i="11"/>
  <c r="BC90" i="11"/>
  <c r="BC82" i="11"/>
  <c r="BC91" i="11"/>
  <c r="BC69" i="11"/>
  <c r="BC73" i="11"/>
  <c r="BC54" i="11"/>
  <c r="BC22" i="11"/>
  <c r="BC63" i="11"/>
  <c r="BC81" i="11"/>
  <c r="BC50" i="11"/>
  <c r="BC59" i="11"/>
  <c r="BC88" i="11"/>
  <c r="BC80" i="11"/>
  <c r="BC68" i="11"/>
  <c r="BC52" i="11"/>
  <c r="BC47" i="11"/>
  <c r="BC86" i="11"/>
  <c r="BC78" i="11"/>
  <c r="BC83" i="11"/>
  <c r="BC61" i="11"/>
  <c r="BC87" i="11"/>
  <c r="BC46" i="11"/>
  <c r="BC67" i="11"/>
  <c r="BC65" i="11"/>
  <c r="BC84" i="11"/>
  <c r="BC76" i="11"/>
  <c r="BC79" i="11"/>
  <c r="BC60" i="11"/>
  <c r="BC85" i="11"/>
  <c r="BC56" i="11"/>
  <c r="BC45" i="11"/>
  <c r="BC66" i="11"/>
  <c r="BC44" i="11"/>
  <c r="BC64" i="11"/>
  <c r="BC48" i="11"/>
  <c r="BC55" i="11"/>
  <c r="BC58" i="11"/>
  <c r="BC74" i="11"/>
  <c r="BC89" i="11"/>
  <c r="BC72" i="11"/>
  <c r="BC53" i="11"/>
  <c r="BC70" i="11"/>
  <c r="BC77" i="11"/>
  <c r="BC49" i="11"/>
  <c r="BC71" i="11"/>
  <c r="BC75" i="11"/>
  <c r="BC57" i="11"/>
  <c r="BC51" i="11"/>
  <c r="BC62" i="11"/>
  <c r="BC23" i="11"/>
  <c r="BC24" i="11"/>
  <c r="BC28" i="11"/>
  <c r="BC43" i="11"/>
  <c r="BC39" i="11"/>
  <c r="BC30" i="11"/>
  <c r="BC33" i="11"/>
  <c r="BC35" i="11"/>
  <c r="AP90" i="11"/>
  <c r="AP88" i="11"/>
  <c r="AP86" i="11"/>
  <c r="AP84" i="11"/>
  <c r="AP82" i="11"/>
  <c r="AP80" i="11"/>
  <c r="AP78" i="11"/>
  <c r="AP76" i="11"/>
  <c r="AP89" i="11"/>
  <c r="AP91" i="11"/>
  <c r="AP83" i="11"/>
  <c r="AP79" i="11"/>
  <c r="AP75" i="11"/>
  <c r="AP74" i="11"/>
  <c r="AP67" i="11"/>
  <c r="Z118" i="3" s="1"/>
  <c r="AP66" i="11"/>
  <c r="Z117" i="3" s="1"/>
  <c r="AP59" i="11"/>
  <c r="Z110" i="3" s="1"/>
  <c r="AP58" i="11"/>
  <c r="Z109" i="3" s="1"/>
  <c r="AP43" i="11"/>
  <c r="Z94" i="3" s="1"/>
  <c r="AP39" i="11"/>
  <c r="Z90" i="3" s="1"/>
  <c r="AP35" i="11"/>
  <c r="Z86" i="3" s="1"/>
  <c r="AP31" i="11"/>
  <c r="Z82" i="3" s="1"/>
  <c r="AP26" i="11"/>
  <c r="Z77" i="3" s="1"/>
  <c r="AP81" i="11"/>
  <c r="AP77" i="11"/>
  <c r="AP65" i="11"/>
  <c r="Z116" i="3" s="1"/>
  <c r="AP63" i="11"/>
  <c r="Z114" i="3" s="1"/>
  <c r="AP60" i="11"/>
  <c r="Z111" i="3" s="1"/>
  <c r="AP52" i="11"/>
  <c r="Z103" i="3" s="1"/>
  <c r="AP51" i="11"/>
  <c r="Z102" i="3" s="1"/>
  <c r="AP44" i="11"/>
  <c r="Z95" i="3" s="1"/>
  <c r="AP36" i="11"/>
  <c r="Z87" i="3" s="1"/>
  <c r="AP28" i="11"/>
  <c r="Z79" i="3" s="1"/>
  <c r="AP25" i="11"/>
  <c r="Z76" i="3" s="1"/>
  <c r="AP64" i="11"/>
  <c r="Z115" i="3" s="1"/>
  <c r="AP62" i="11"/>
  <c r="Z113" i="3" s="1"/>
  <c r="AP61" i="11"/>
  <c r="Z112" i="3" s="1"/>
  <c r="AP50" i="11"/>
  <c r="Z101" i="3" s="1"/>
  <c r="AP49" i="11"/>
  <c r="Z100" i="3" s="1"/>
  <c r="AP41" i="11"/>
  <c r="Z92" i="3" s="1"/>
  <c r="AP38" i="11"/>
  <c r="Z89" i="3" s="1"/>
  <c r="AP33" i="11"/>
  <c r="Z84" i="3" s="1"/>
  <c r="AP30" i="11"/>
  <c r="Z81" i="3" s="1"/>
  <c r="AP27" i="11"/>
  <c r="Z78" i="3" s="1"/>
  <c r="AP24" i="11"/>
  <c r="Z75" i="3" s="1"/>
  <c r="AP87" i="11"/>
  <c r="AP85" i="11"/>
  <c r="AP73" i="11"/>
  <c r="Z124" i="3" s="1"/>
  <c r="AP71" i="11"/>
  <c r="Z122" i="3" s="1"/>
  <c r="AP68" i="11"/>
  <c r="Z119" i="3" s="1"/>
  <c r="AP57" i="11"/>
  <c r="Z108" i="3" s="1"/>
  <c r="AP55" i="11"/>
  <c r="Z106" i="3" s="1"/>
  <c r="AP48" i="11"/>
  <c r="Z99" i="3" s="1"/>
  <c r="AP47" i="11"/>
  <c r="Z98" i="3" s="1"/>
  <c r="AP40" i="11"/>
  <c r="Z91" i="3" s="1"/>
  <c r="AP70" i="11"/>
  <c r="Z121" i="3" s="1"/>
  <c r="AP69" i="11"/>
  <c r="Z120" i="3" s="1"/>
  <c r="AP45" i="11"/>
  <c r="Z96" i="3" s="1"/>
  <c r="AP54" i="11"/>
  <c r="Z105" i="3" s="1"/>
  <c r="AP42" i="11"/>
  <c r="Z93" i="3" s="1"/>
  <c r="AP37" i="11"/>
  <c r="Z88" i="3" s="1"/>
  <c r="AP72" i="11"/>
  <c r="Z123" i="3" s="1"/>
  <c r="AP56" i="11"/>
  <c r="Z107" i="3" s="1"/>
  <c r="AP53" i="11"/>
  <c r="Z104" i="3" s="1"/>
  <c r="AP34" i="11"/>
  <c r="Z85" i="3" s="1"/>
  <c r="AP23" i="11"/>
  <c r="Z74" i="3" s="1"/>
  <c r="AP46" i="11"/>
  <c r="Z97" i="3" s="1"/>
  <c r="AP32" i="11"/>
  <c r="Z83" i="3" s="1"/>
  <c r="AP29" i="11"/>
  <c r="Z80" i="3" s="1"/>
  <c r="AP22" i="11"/>
  <c r="Z73" i="3" s="1"/>
  <c r="AK18" i="11"/>
  <c r="AO15" i="11" s="1"/>
  <c r="BC27" i="11"/>
  <c r="BC36" i="11"/>
  <c r="BC37" i="11"/>
  <c r="BC32" i="11"/>
  <c r="BC42" i="11"/>
  <c r="BC31" i="11"/>
  <c r="BC38" i="11"/>
  <c r="BC40" i="11"/>
  <c r="M24" i="2"/>
  <c r="AC25" i="2"/>
  <c r="AK91" i="2"/>
  <c r="U24" i="2"/>
  <c r="AC22" i="2"/>
  <c r="M22" i="2"/>
  <c r="U22" i="2"/>
  <c r="AW27" i="2"/>
  <c r="AY27" i="2" s="1"/>
  <c r="AW25" i="2"/>
  <c r="AY25" i="2" s="1"/>
  <c r="AW26" i="2"/>
  <c r="AY26" i="2" s="1"/>
  <c r="AW29" i="2"/>
  <c r="AY29" i="2" s="1"/>
  <c r="AW30" i="2"/>
  <c r="AY30" i="2" s="1"/>
  <c r="AW31" i="2"/>
  <c r="AY31" i="2" s="1"/>
  <c r="AW32" i="2"/>
  <c r="AY32" i="2" s="1"/>
  <c r="AW33" i="2"/>
  <c r="AY33" i="2" s="1"/>
  <c r="AW34" i="2"/>
  <c r="AY34" i="2" s="1"/>
  <c r="AW35" i="2"/>
  <c r="AY35" i="2" s="1"/>
  <c r="AW36" i="2"/>
  <c r="AY36" i="2" s="1"/>
  <c r="AW38" i="2"/>
  <c r="AY38" i="2" s="1"/>
  <c r="AW37" i="2"/>
  <c r="AY37" i="2" s="1"/>
  <c r="AW39" i="2"/>
  <c r="AY39" i="2" s="1"/>
  <c r="AW40" i="2"/>
  <c r="AY40" i="2" s="1"/>
  <c r="AW41" i="2"/>
  <c r="AY41" i="2" s="1"/>
  <c r="AW42" i="2"/>
  <c r="AY42" i="2" s="1"/>
  <c r="AW43" i="2"/>
  <c r="AY43" i="2" s="1"/>
  <c r="AC23" i="2"/>
  <c r="AC27" i="2"/>
  <c r="AC40" i="2"/>
  <c r="U23" i="2"/>
  <c r="U27" i="2"/>
  <c r="U40" i="2"/>
  <c r="M40" i="2"/>
  <c r="M23" i="2"/>
  <c r="M27" i="2"/>
  <c r="AL70" i="2" l="1"/>
  <c r="AL72" i="2"/>
  <c r="AL73" i="2"/>
  <c r="BC34" i="14"/>
  <c r="BC34" i="18"/>
  <c r="BC34" i="16"/>
  <c r="BC34" i="12"/>
  <c r="BC40" i="12"/>
  <c r="BC41" i="12"/>
  <c r="BC37" i="16"/>
  <c r="BC33" i="18"/>
  <c r="BC30" i="18"/>
  <c r="BC37" i="18"/>
  <c r="BC25" i="18"/>
  <c r="BC43" i="18"/>
  <c r="BC26" i="18"/>
  <c r="BC31" i="18"/>
  <c r="BC27" i="18"/>
  <c r="BC18" i="19"/>
  <c r="BF32" i="19" s="1"/>
  <c r="AH39" i="3" s="1"/>
  <c r="BC32" i="18"/>
  <c r="BC38" i="18"/>
  <c r="AT91" i="19"/>
  <c r="AT89" i="19"/>
  <c r="AT87" i="19"/>
  <c r="AT85" i="19"/>
  <c r="AT83" i="19"/>
  <c r="AT81" i="19"/>
  <c r="AT79" i="19"/>
  <c r="AT90" i="19"/>
  <c r="AT88" i="19"/>
  <c r="AT86" i="19"/>
  <c r="AT84" i="19"/>
  <c r="AT82" i="19"/>
  <c r="AT80" i="19"/>
  <c r="AT78" i="19"/>
  <c r="AT76" i="19"/>
  <c r="AT77" i="19"/>
  <c r="AT75" i="19"/>
  <c r="AT73" i="19"/>
  <c r="AT71" i="19"/>
  <c r="AT69" i="19"/>
  <c r="AT72" i="19"/>
  <c r="AT74" i="19"/>
  <c r="AT67" i="19"/>
  <c r="AT65" i="19"/>
  <c r="AT63" i="19"/>
  <c r="AT61" i="19"/>
  <c r="AT70" i="19"/>
  <c r="AT66" i="19"/>
  <c r="AT60" i="19"/>
  <c r="AT68" i="19"/>
  <c r="AT41" i="19"/>
  <c r="AT59" i="19"/>
  <c r="AT58" i="19"/>
  <c r="AT51" i="19"/>
  <c r="AT50" i="19"/>
  <c r="AT64" i="19"/>
  <c r="AT57" i="19"/>
  <c r="AT56" i="19"/>
  <c r="AT49" i="19"/>
  <c r="AT48" i="19"/>
  <c r="AT42" i="19"/>
  <c r="AT39" i="19"/>
  <c r="AT35" i="19"/>
  <c r="AH62" i="3" s="1"/>
  <c r="AT47" i="19"/>
  <c r="AT46" i="19"/>
  <c r="AT43" i="19"/>
  <c r="AT62" i="19"/>
  <c r="AT33" i="19"/>
  <c r="AH60" i="3" s="1"/>
  <c r="AT29" i="19"/>
  <c r="AH56" i="3" s="1"/>
  <c r="AT28" i="19"/>
  <c r="AH55" i="3" s="1"/>
  <c r="AT54" i="19"/>
  <c r="AT38" i="19"/>
  <c r="AT37" i="19"/>
  <c r="AH64" i="3" s="1"/>
  <c r="AT27" i="19"/>
  <c r="AH54" i="3" s="1"/>
  <c r="AT25" i="19"/>
  <c r="AH52" i="3" s="1"/>
  <c r="AT36" i="19"/>
  <c r="AH63" i="3" s="1"/>
  <c r="AT26" i="19"/>
  <c r="AH53" i="3" s="1"/>
  <c r="AT22" i="19"/>
  <c r="AH49" i="3" s="1"/>
  <c r="AT53" i="19"/>
  <c r="AT52" i="19"/>
  <c r="AT45" i="19"/>
  <c r="AT44" i="19"/>
  <c r="AT32" i="19"/>
  <c r="AH59" i="3" s="1"/>
  <c r="AT30" i="19"/>
  <c r="AH57" i="3" s="1"/>
  <c r="AT24" i="19"/>
  <c r="AH51" i="3" s="1"/>
  <c r="AT23" i="19"/>
  <c r="AH50" i="3" s="1"/>
  <c r="AT31" i="19"/>
  <c r="AH58" i="3" s="1"/>
  <c r="AT34" i="19"/>
  <c r="AH61" i="3" s="1"/>
  <c r="AT55" i="19"/>
  <c r="AT40" i="19"/>
  <c r="AP90" i="18"/>
  <c r="AP88" i="18"/>
  <c r="AP86" i="18"/>
  <c r="AP84" i="18"/>
  <c r="AP82" i="18"/>
  <c r="AP80" i="18"/>
  <c r="AP78" i="18"/>
  <c r="AP76" i="18"/>
  <c r="AP89" i="18"/>
  <c r="AP81" i="18"/>
  <c r="AP74" i="18"/>
  <c r="AP72" i="18"/>
  <c r="AG123" i="3" s="1"/>
  <c r="AP91" i="18"/>
  <c r="AP83" i="18"/>
  <c r="AP75" i="18"/>
  <c r="AP69" i="18"/>
  <c r="AG120" i="3" s="1"/>
  <c r="AP68" i="18"/>
  <c r="AG119" i="3" s="1"/>
  <c r="AP66" i="18"/>
  <c r="AG117" i="3" s="1"/>
  <c r="AP64" i="18"/>
  <c r="AG115" i="3" s="1"/>
  <c r="AP62" i="18"/>
  <c r="AG113" i="3" s="1"/>
  <c r="AP60" i="18"/>
  <c r="AG111" i="3" s="1"/>
  <c r="AP58" i="18"/>
  <c r="AG109" i="3" s="1"/>
  <c r="AP56" i="18"/>
  <c r="AG107" i="3" s="1"/>
  <c r="AP54" i="18"/>
  <c r="AG105" i="3" s="1"/>
  <c r="AP52" i="18"/>
  <c r="AG103" i="3" s="1"/>
  <c r="AP50" i="18"/>
  <c r="AG101" i="3" s="1"/>
  <c r="AP87" i="18"/>
  <c r="AP79" i="18"/>
  <c r="AP71" i="18"/>
  <c r="AG122" i="3" s="1"/>
  <c r="AP70" i="18"/>
  <c r="AG121" i="3" s="1"/>
  <c r="AP77" i="18"/>
  <c r="AP67" i="18"/>
  <c r="AG118" i="3" s="1"/>
  <c r="AP63" i="18"/>
  <c r="AG114" i="3" s="1"/>
  <c r="AP59" i="18"/>
  <c r="AG110" i="3" s="1"/>
  <c r="AP55" i="18"/>
  <c r="AG106" i="3" s="1"/>
  <c r="AP51" i="18"/>
  <c r="AG102" i="3" s="1"/>
  <c r="AP48" i="18"/>
  <c r="AG99" i="3" s="1"/>
  <c r="AP41" i="18"/>
  <c r="AG92" i="3" s="1"/>
  <c r="AP37" i="18"/>
  <c r="AG88" i="3" s="1"/>
  <c r="AP53" i="18"/>
  <c r="AG104" i="3" s="1"/>
  <c r="AP47" i="18"/>
  <c r="AG98" i="3" s="1"/>
  <c r="AP46" i="18"/>
  <c r="AG97" i="3" s="1"/>
  <c r="AP42" i="18"/>
  <c r="AG93" i="3" s="1"/>
  <c r="AP34" i="18"/>
  <c r="AG85" i="3" s="1"/>
  <c r="AP32" i="18"/>
  <c r="AG83" i="3" s="1"/>
  <c r="AP27" i="18"/>
  <c r="AG78" i="3" s="1"/>
  <c r="AP65" i="18"/>
  <c r="AG116" i="3" s="1"/>
  <c r="AP39" i="18"/>
  <c r="AG90" i="3" s="1"/>
  <c r="AP31" i="18"/>
  <c r="AG82" i="3" s="1"/>
  <c r="AP26" i="18"/>
  <c r="AG77" i="3" s="1"/>
  <c r="AP85" i="18"/>
  <c r="AP57" i="18"/>
  <c r="AG108" i="3" s="1"/>
  <c r="AP49" i="18"/>
  <c r="AG100" i="3" s="1"/>
  <c r="AP43" i="18"/>
  <c r="AG94" i="3" s="1"/>
  <c r="AP40" i="18"/>
  <c r="AG91" i="3" s="1"/>
  <c r="AP35" i="18"/>
  <c r="AG86" i="3" s="1"/>
  <c r="AP33" i="18"/>
  <c r="AG84" i="3" s="1"/>
  <c r="AP29" i="18"/>
  <c r="AG80" i="3" s="1"/>
  <c r="AP28" i="18"/>
  <c r="AG79" i="3" s="1"/>
  <c r="AP22" i="18"/>
  <c r="AG73" i="3" s="1"/>
  <c r="AK18" i="18"/>
  <c r="AO15" i="18" s="1"/>
  <c r="AP45" i="18"/>
  <c r="AG96" i="3" s="1"/>
  <c r="AP44" i="18"/>
  <c r="AG95" i="3" s="1"/>
  <c r="AP36" i="18"/>
  <c r="AG87" i="3" s="1"/>
  <c r="AP73" i="18"/>
  <c r="AG124" i="3" s="1"/>
  <c r="AP30" i="18"/>
  <c r="AG81" i="3" s="1"/>
  <c r="AP24" i="18"/>
  <c r="AG75" i="3" s="1"/>
  <c r="AP25" i="18"/>
  <c r="AG76" i="3" s="1"/>
  <c r="AP23" i="18"/>
  <c r="AG74" i="3" s="1"/>
  <c r="AP61" i="18"/>
  <c r="AG112" i="3" s="1"/>
  <c r="AP38" i="18"/>
  <c r="AG89" i="3" s="1"/>
  <c r="BA90" i="18"/>
  <c r="BA83" i="18"/>
  <c r="BA82" i="18"/>
  <c r="BA85" i="18"/>
  <c r="BA84" i="18"/>
  <c r="BA77" i="18"/>
  <c r="BA76" i="18"/>
  <c r="BA75" i="18"/>
  <c r="BA73" i="18"/>
  <c r="BA71" i="18"/>
  <c r="BA69" i="18"/>
  <c r="BA91" i="18"/>
  <c r="BA89" i="18"/>
  <c r="BA88" i="18"/>
  <c r="BA81" i="18"/>
  <c r="BA80" i="18"/>
  <c r="BA74" i="18"/>
  <c r="BA67" i="18"/>
  <c r="BA65" i="18"/>
  <c r="BA63" i="18"/>
  <c r="BA61" i="18"/>
  <c r="BA59" i="18"/>
  <c r="BA57" i="18"/>
  <c r="BA55" i="18"/>
  <c r="BA53" i="18"/>
  <c r="BA51" i="18"/>
  <c r="BA49" i="18"/>
  <c r="BA72" i="18"/>
  <c r="BA70" i="18"/>
  <c r="BA66" i="18"/>
  <c r="BA62" i="18"/>
  <c r="BA58" i="18"/>
  <c r="BA54" i="18"/>
  <c r="BA50" i="18"/>
  <c r="BA47" i="18"/>
  <c r="BA45" i="18"/>
  <c r="BA41" i="18"/>
  <c r="BA37" i="18"/>
  <c r="BA79" i="18"/>
  <c r="BA64" i="18"/>
  <c r="BA48" i="18"/>
  <c r="BA38" i="18"/>
  <c r="BA32" i="18"/>
  <c r="BA28" i="18"/>
  <c r="BA27" i="18"/>
  <c r="BA78" i="18"/>
  <c r="BC77" i="18"/>
  <c r="BC46" i="18"/>
  <c r="BA31" i="18"/>
  <c r="BA26" i="18"/>
  <c r="BA86" i="18"/>
  <c r="BA87" i="18"/>
  <c r="BA68" i="18"/>
  <c r="BA44" i="18"/>
  <c r="BA39" i="18"/>
  <c r="BA36" i="18"/>
  <c r="BA33" i="18"/>
  <c r="BA29" i="18"/>
  <c r="BA24" i="18"/>
  <c r="BA23" i="18"/>
  <c r="BA60" i="18"/>
  <c r="BC57" i="18"/>
  <c r="BA52" i="18"/>
  <c r="BA43" i="18"/>
  <c r="BA40" i="18"/>
  <c r="BA35" i="18"/>
  <c r="BC22" i="18"/>
  <c r="BC51" i="18"/>
  <c r="BC45" i="18"/>
  <c r="BA46" i="18"/>
  <c r="BA34" i="18"/>
  <c r="BC23" i="18"/>
  <c r="BA56" i="18"/>
  <c r="BC44" i="18"/>
  <c r="BC53" i="18"/>
  <c r="BA42" i="18"/>
  <c r="BA25" i="18"/>
  <c r="BA30" i="18"/>
  <c r="BA22" i="18"/>
  <c r="BC47" i="18"/>
  <c r="BC84" i="18"/>
  <c r="BC76" i="18"/>
  <c r="BC74" i="18"/>
  <c r="BC79" i="18"/>
  <c r="BC64" i="18"/>
  <c r="BC56" i="18"/>
  <c r="BC73" i="18"/>
  <c r="BC63" i="18"/>
  <c r="BC90" i="18"/>
  <c r="BC82" i="18"/>
  <c r="BC91" i="18"/>
  <c r="BC72" i="18"/>
  <c r="BC71" i="18"/>
  <c r="BC62" i="18"/>
  <c r="BC54" i="18"/>
  <c r="BC69" i="18"/>
  <c r="BC59" i="18"/>
  <c r="BC49" i="18"/>
  <c r="BC65" i="18"/>
  <c r="BC88" i="18"/>
  <c r="BC80" i="18"/>
  <c r="BC89" i="18"/>
  <c r="BC83" i="18"/>
  <c r="BC70" i="18"/>
  <c r="BC60" i="18"/>
  <c r="BC52" i="18"/>
  <c r="BC68" i="18"/>
  <c r="BC55" i="18"/>
  <c r="BC75" i="18"/>
  <c r="BC48" i="18"/>
  <c r="BC86" i="18"/>
  <c r="BC78" i="18"/>
  <c r="BC81" i="18"/>
  <c r="BC87" i="18"/>
  <c r="BC66" i="18"/>
  <c r="BC58" i="18"/>
  <c r="BC50" i="18"/>
  <c r="BC67" i="18"/>
  <c r="BC85" i="18"/>
  <c r="BC61" i="18"/>
  <c r="BC24" i="18"/>
  <c r="BC28" i="18"/>
  <c r="BC39" i="18"/>
  <c r="BC40" i="18"/>
  <c r="BC42" i="18"/>
  <c r="BC41" i="18"/>
  <c r="BC36" i="18"/>
  <c r="BC35" i="18"/>
  <c r="BC18" i="17"/>
  <c r="BF61" i="17" s="1"/>
  <c r="BC25" i="12"/>
  <c r="AT91" i="17"/>
  <c r="AT90" i="17"/>
  <c r="AT83" i="17"/>
  <c r="AT82" i="17"/>
  <c r="AT85" i="17"/>
  <c r="AT84" i="17"/>
  <c r="AT77" i="17"/>
  <c r="AT76" i="17"/>
  <c r="AT75" i="17"/>
  <c r="AT73" i="17"/>
  <c r="AT71" i="17"/>
  <c r="AT69" i="17"/>
  <c r="AT67" i="17"/>
  <c r="AT65" i="17"/>
  <c r="AT74" i="17"/>
  <c r="AT87" i="17"/>
  <c r="AT81" i="17"/>
  <c r="AT68" i="17"/>
  <c r="AT59" i="17"/>
  <c r="AT58" i="17"/>
  <c r="AT51" i="17"/>
  <c r="AT50" i="17"/>
  <c r="AT41" i="17"/>
  <c r="AT88" i="17"/>
  <c r="AT86" i="17"/>
  <c r="AT61" i="17"/>
  <c r="AT60" i="17"/>
  <c r="AT53" i="17"/>
  <c r="AT52" i="17"/>
  <c r="AT48" i="17"/>
  <c r="AT46" i="17"/>
  <c r="AT44" i="17"/>
  <c r="AT42" i="17"/>
  <c r="AT38" i="17"/>
  <c r="AT80" i="17"/>
  <c r="AT78" i="17"/>
  <c r="AT66" i="17"/>
  <c r="AT36" i="17"/>
  <c r="AF63" i="3" s="1"/>
  <c r="AT34" i="17"/>
  <c r="AF61" i="3" s="1"/>
  <c r="AT30" i="17"/>
  <c r="AF57" i="3" s="1"/>
  <c r="AT25" i="17"/>
  <c r="AF52" i="3" s="1"/>
  <c r="AT24" i="17"/>
  <c r="AF51" i="3" s="1"/>
  <c r="AT23" i="17"/>
  <c r="AF50" i="3" s="1"/>
  <c r="AT70" i="17"/>
  <c r="AT62" i="17"/>
  <c r="AT57" i="17"/>
  <c r="AT54" i="17"/>
  <c r="AT45" i="17"/>
  <c r="AT39" i="17"/>
  <c r="AT28" i="17"/>
  <c r="AF55" i="3" s="1"/>
  <c r="AT89" i="17"/>
  <c r="AT63" i="17"/>
  <c r="AT79" i="17"/>
  <c r="AT47" i="17"/>
  <c r="AT31" i="17"/>
  <c r="AF58" i="3" s="1"/>
  <c r="AT26" i="17"/>
  <c r="AF53" i="3" s="1"/>
  <c r="AT64" i="17"/>
  <c r="AT56" i="17"/>
  <c r="AT49" i="17"/>
  <c r="AT43" i="17"/>
  <c r="AT33" i="17"/>
  <c r="AF60" i="3" s="1"/>
  <c r="AT29" i="17"/>
  <c r="AF56" i="3" s="1"/>
  <c r="AT72" i="17"/>
  <c r="AT55" i="17"/>
  <c r="AT37" i="17"/>
  <c r="AF64" i="3" s="1"/>
  <c r="AT35" i="17"/>
  <c r="AF62" i="3" s="1"/>
  <c r="AT27" i="17"/>
  <c r="AF54" i="3" s="1"/>
  <c r="AT40" i="17"/>
  <c r="AT32" i="17"/>
  <c r="AF59" i="3" s="1"/>
  <c r="AT22" i="17"/>
  <c r="AF49" i="3" s="1"/>
  <c r="AP89" i="16"/>
  <c r="AP85" i="16"/>
  <c r="AP81" i="16"/>
  <c r="AP75" i="16"/>
  <c r="AP73" i="16"/>
  <c r="AE124" i="3" s="1"/>
  <c r="AP71" i="16"/>
  <c r="AE122" i="3" s="1"/>
  <c r="AP69" i="16"/>
  <c r="AE120" i="3" s="1"/>
  <c r="AP90" i="16"/>
  <c r="AP86" i="16"/>
  <c r="AP82" i="16"/>
  <c r="AP78" i="16"/>
  <c r="AP76" i="16"/>
  <c r="AP74" i="16"/>
  <c r="AP88" i="16"/>
  <c r="AP84" i="16"/>
  <c r="AP80" i="16"/>
  <c r="AP77" i="16"/>
  <c r="AP68" i="16"/>
  <c r="AE119" i="3" s="1"/>
  <c r="AP67" i="16"/>
  <c r="AE118" i="3" s="1"/>
  <c r="AP65" i="16"/>
  <c r="AE116" i="3" s="1"/>
  <c r="AP63" i="16"/>
  <c r="AE114" i="3" s="1"/>
  <c r="AP61" i="16"/>
  <c r="AE112" i="3" s="1"/>
  <c r="AP59" i="16"/>
  <c r="AE110" i="3" s="1"/>
  <c r="AP66" i="16"/>
  <c r="AE117" i="3" s="1"/>
  <c r="AP58" i="16"/>
  <c r="AE109" i="3" s="1"/>
  <c r="AP87" i="16"/>
  <c r="AP79" i="16"/>
  <c r="AP60" i="16"/>
  <c r="AE111" i="3" s="1"/>
  <c r="AP57" i="16"/>
  <c r="AE108" i="3" s="1"/>
  <c r="AP55" i="16"/>
  <c r="AE106" i="3" s="1"/>
  <c r="AP53" i="16"/>
  <c r="AE104" i="3" s="1"/>
  <c r="AP51" i="16"/>
  <c r="AE102" i="3" s="1"/>
  <c r="AP49" i="16"/>
  <c r="AE100" i="3" s="1"/>
  <c r="AP47" i="16"/>
  <c r="AE98" i="3" s="1"/>
  <c r="AP45" i="16"/>
  <c r="AE96" i="3" s="1"/>
  <c r="AP72" i="16"/>
  <c r="AE123" i="3" s="1"/>
  <c r="AP52" i="16"/>
  <c r="AE103" i="3" s="1"/>
  <c r="AP44" i="16"/>
  <c r="AE95" i="3" s="1"/>
  <c r="AP40" i="16"/>
  <c r="AE91" i="3" s="1"/>
  <c r="AP83" i="16"/>
  <c r="AP62" i="16"/>
  <c r="AE113" i="3" s="1"/>
  <c r="AP54" i="16"/>
  <c r="AE105" i="3" s="1"/>
  <c r="AP46" i="16"/>
  <c r="AE97" i="3" s="1"/>
  <c r="AP41" i="16"/>
  <c r="AE92" i="3" s="1"/>
  <c r="AP37" i="16"/>
  <c r="AE88" i="3" s="1"/>
  <c r="AP33" i="16"/>
  <c r="AE84" i="3" s="1"/>
  <c r="AP50" i="16"/>
  <c r="AE101" i="3" s="1"/>
  <c r="AP39" i="16"/>
  <c r="AE90" i="3" s="1"/>
  <c r="AP36" i="16"/>
  <c r="AE87" i="3" s="1"/>
  <c r="AP31" i="16"/>
  <c r="AE82" i="3" s="1"/>
  <c r="AP29" i="16"/>
  <c r="AE80" i="3" s="1"/>
  <c r="AP28" i="16"/>
  <c r="AE79" i="3" s="1"/>
  <c r="AP64" i="16"/>
  <c r="AE115" i="3" s="1"/>
  <c r="AP42" i="16"/>
  <c r="AE93" i="3" s="1"/>
  <c r="AP34" i="16"/>
  <c r="AE85" i="3" s="1"/>
  <c r="AP30" i="16"/>
  <c r="AE81" i="3" s="1"/>
  <c r="AP32" i="16"/>
  <c r="AE83" i="3" s="1"/>
  <c r="AP26" i="16"/>
  <c r="AE77" i="3" s="1"/>
  <c r="AP27" i="16"/>
  <c r="AE78" i="3" s="1"/>
  <c r="AP25" i="16"/>
  <c r="AE76" i="3" s="1"/>
  <c r="AP24" i="16"/>
  <c r="AE75" i="3" s="1"/>
  <c r="AP70" i="16"/>
  <c r="AE121" i="3" s="1"/>
  <c r="AP48" i="16"/>
  <c r="AE99" i="3" s="1"/>
  <c r="AP38" i="16"/>
  <c r="AE89" i="3" s="1"/>
  <c r="AP35" i="16"/>
  <c r="AE86" i="3" s="1"/>
  <c r="AP23" i="16"/>
  <c r="AE74" i="3" s="1"/>
  <c r="AP91" i="16"/>
  <c r="AP56" i="16"/>
  <c r="AE107" i="3" s="1"/>
  <c r="AP43" i="16"/>
  <c r="AE94" i="3" s="1"/>
  <c r="AP22" i="16"/>
  <c r="AE73" i="3" s="1"/>
  <c r="AK18" i="16"/>
  <c r="AO15" i="16" s="1"/>
  <c r="BA90" i="16"/>
  <c r="BA88" i="16"/>
  <c r="BA86" i="16"/>
  <c r="BA84" i="16"/>
  <c r="BA82" i="16"/>
  <c r="BA80" i="16"/>
  <c r="BA91" i="16"/>
  <c r="BA89" i="16"/>
  <c r="BA87" i="16"/>
  <c r="BA85" i="16"/>
  <c r="BA83" i="16"/>
  <c r="BA81" i="16"/>
  <c r="BA79" i="16"/>
  <c r="BA77" i="16"/>
  <c r="BA78" i="16"/>
  <c r="BA76" i="16"/>
  <c r="BA75" i="16"/>
  <c r="BA73" i="16"/>
  <c r="BA71" i="16"/>
  <c r="BA69" i="16"/>
  <c r="BA67" i="16"/>
  <c r="BA72" i="16"/>
  <c r="BA60" i="16"/>
  <c r="BA59" i="16"/>
  <c r="BA57" i="16"/>
  <c r="BA55" i="16"/>
  <c r="BA74" i="16"/>
  <c r="BA70" i="16"/>
  <c r="BA68" i="16"/>
  <c r="BA62" i="16"/>
  <c r="BA61" i="16"/>
  <c r="BA63" i="16"/>
  <c r="BA53" i="16"/>
  <c r="BA46" i="16"/>
  <c r="BA45" i="16"/>
  <c r="BA40" i="16"/>
  <c r="BA64" i="16"/>
  <c r="BA56" i="16"/>
  <c r="BA48" i="16"/>
  <c r="BA47" i="16"/>
  <c r="BA43" i="16"/>
  <c r="BA41" i="16"/>
  <c r="BA37" i="16"/>
  <c r="BA33" i="16"/>
  <c r="BA35" i="16"/>
  <c r="BA32" i="16"/>
  <c r="BA29" i="16"/>
  <c r="BA24" i="16"/>
  <c r="BA23" i="16"/>
  <c r="BA65" i="16"/>
  <c r="BA49" i="16"/>
  <c r="BA42" i="16"/>
  <c r="BA38" i="16"/>
  <c r="BA30" i="16"/>
  <c r="BA66" i="16"/>
  <c r="BA54" i="16"/>
  <c r="BA52" i="16"/>
  <c r="BA51" i="16"/>
  <c r="BA36" i="16"/>
  <c r="BA31" i="16"/>
  <c r="BA22" i="16"/>
  <c r="BA27" i="16"/>
  <c r="BA39" i="16"/>
  <c r="BA28" i="16"/>
  <c r="BA26" i="16"/>
  <c r="BA58" i="16"/>
  <c r="BA44" i="16"/>
  <c r="BA25" i="16"/>
  <c r="BA50" i="16"/>
  <c r="BA34" i="16"/>
  <c r="BC79" i="16"/>
  <c r="BC73" i="16"/>
  <c r="BC84" i="16"/>
  <c r="BC63" i="16"/>
  <c r="BC78" i="16"/>
  <c r="BC72" i="16"/>
  <c r="BC55" i="16"/>
  <c r="BC47" i="16"/>
  <c r="BC62" i="16"/>
  <c r="BC46" i="16"/>
  <c r="BC89" i="16"/>
  <c r="BC91" i="16"/>
  <c r="BC77" i="16"/>
  <c r="BC71" i="16"/>
  <c r="BC80" i="16"/>
  <c r="BC66" i="16"/>
  <c r="BC67" i="16"/>
  <c r="BC53" i="16"/>
  <c r="BC54" i="16"/>
  <c r="BC74" i="16"/>
  <c r="BC64" i="16"/>
  <c r="BC83" i="16"/>
  <c r="BC75" i="16"/>
  <c r="BC88" i="16"/>
  <c r="BC65" i="16"/>
  <c r="BC86" i="16"/>
  <c r="BC85" i="16"/>
  <c r="BC57" i="16"/>
  <c r="BC49" i="16"/>
  <c r="BC81" i="16"/>
  <c r="BC44" i="16"/>
  <c r="BC68" i="16"/>
  <c r="BC61" i="16"/>
  <c r="BC45" i="16"/>
  <c r="BC56" i="16"/>
  <c r="BC90" i="16"/>
  <c r="BC22" i="16"/>
  <c r="BC87" i="16"/>
  <c r="BC76" i="16"/>
  <c r="BC69" i="16"/>
  <c r="BC70" i="16"/>
  <c r="BC59" i="16"/>
  <c r="BC58" i="16"/>
  <c r="BC60" i="16"/>
  <c r="BC51" i="16"/>
  <c r="BC82" i="16"/>
  <c r="BC52" i="16"/>
  <c r="BC48" i="16"/>
  <c r="BC50" i="16"/>
  <c r="BC23" i="16"/>
  <c r="BC24" i="16"/>
  <c r="BC28" i="16"/>
  <c r="BC33" i="16"/>
  <c r="BC42" i="16"/>
  <c r="BC43" i="16"/>
  <c r="BC30" i="16"/>
  <c r="BC35" i="16"/>
  <c r="BC26" i="16"/>
  <c r="BC31" i="16"/>
  <c r="BC29" i="16"/>
  <c r="BC40" i="16"/>
  <c r="BC36" i="16"/>
  <c r="BC39" i="16"/>
  <c r="BC27" i="16"/>
  <c r="BC25" i="16"/>
  <c r="BC38" i="16"/>
  <c r="BC41" i="16"/>
  <c r="BC18" i="15"/>
  <c r="BF83" i="15" s="1"/>
  <c r="BC27" i="14"/>
  <c r="BC38" i="12"/>
  <c r="BC36" i="12"/>
  <c r="BC40" i="14"/>
  <c r="BC37" i="14"/>
  <c r="BC41" i="14"/>
  <c r="AT91" i="15"/>
  <c r="AT87" i="15"/>
  <c r="AT86" i="15"/>
  <c r="AT79" i="15"/>
  <c r="AT78" i="15"/>
  <c r="AT89" i="15"/>
  <c r="AT88" i="15"/>
  <c r="AT83" i="15"/>
  <c r="AT82" i="15"/>
  <c r="AT70" i="15"/>
  <c r="AT85" i="15"/>
  <c r="AT84" i="15"/>
  <c r="AT81" i="15"/>
  <c r="AT90" i="15"/>
  <c r="AT76" i="15"/>
  <c r="AT75" i="15"/>
  <c r="AT74" i="15"/>
  <c r="AT72" i="15"/>
  <c r="AT69" i="15"/>
  <c r="AT62" i="15"/>
  <c r="AT61" i="15"/>
  <c r="AT54" i="15"/>
  <c r="AT53" i="15"/>
  <c r="AT51" i="15"/>
  <c r="AT49" i="15"/>
  <c r="AT47" i="15"/>
  <c r="AT45" i="15"/>
  <c r="AT64" i="15"/>
  <c r="AT63" i="15"/>
  <c r="AT56" i="15"/>
  <c r="AT55" i="15"/>
  <c r="AT41" i="15"/>
  <c r="AT37" i="15"/>
  <c r="AD64" i="3" s="1"/>
  <c r="AT33" i="15"/>
  <c r="AD60" i="3" s="1"/>
  <c r="AT29" i="15"/>
  <c r="AD56" i="3" s="1"/>
  <c r="AT28" i="15"/>
  <c r="AD55" i="3" s="1"/>
  <c r="AT68" i="15"/>
  <c r="AT67" i="15"/>
  <c r="AT65" i="15"/>
  <c r="AT60" i="15"/>
  <c r="AT59" i="15"/>
  <c r="AT57" i="15"/>
  <c r="AT52" i="15"/>
  <c r="AT50" i="15"/>
  <c r="AT46" i="15"/>
  <c r="AT27" i="15"/>
  <c r="AD54" i="3" s="1"/>
  <c r="AT25" i="15"/>
  <c r="AD52" i="3" s="1"/>
  <c r="AT58" i="15"/>
  <c r="AT40" i="15"/>
  <c r="AT32" i="15"/>
  <c r="AD59" i="3" s="1"/>
  <c r="AT24" i="15"/>
  <c r="AD51" i="3" s="1"/>
  <c r="AT48" i="15"/>
  <c r="AT42" i="15"/>
  <c r="AT77" i="15"/>
  <c r="AT71" i="15"/>
  <c r="AT43" i="15"/>
  <c r="AT39" i="15"/>
  <c r="AT36" i="15"/>
  <c r="AD63" i="3" s="1"/>
  <c r="AT34" i="15"/>
  <c r="AD61" i="3" s="1"/>
  <c r="AT31" i="15"/>
  <c r="AD58" i="3" s="1"/>
  <c r="AT80" i="15"/>
  <c r="AT66" i="15"/>
  <c r="AT38" i="15"/>
  <c r="AT35" i="15"/>
  <c r="AD62" i="3" s="1"/>
  <c r="AT30" i="15"/>
  <c r="AD57" i="3" s="1"/>
  <c r="AT73" i="15"/>
  <c r="AT44" i="15"/>
  <c r="AT23" i="15"/>
  <c r="AD50" i="3" s="1"/>
  <c r="AT26" i="15"/>
  <c r="AD53" i="3" s="1"/>
  <c r="AT22" i="15"/>
  <c r="AD49" i="3" s="1"/>
  <c r="BC35" i="14"/>
  <c r="BC30" i="14"/>
  <c r="BC42" i="12"/>
  <c r="BC26" i="12"/>
  <c r="BC42" i="14"/>
  <c r="BC32" i="14"/>
  <c r="AP90" i="14"/>
  <c r="AP88" i="14"/>
  <c r="AP86" i="14"/>
  <c r="AP84" i="14"/>
  <c r="AP82" i="14"/>
  <c r="AP80" i="14"/>
  <c r="AP78" i="14"/>
  <c r="AP76" i="14"/>
  <c r="AP87" i="14"/>
  <c r="AP79" i="14"/>
  <c r="AP89" i="14"/>
  <c r="AP81" i="14"/>
  <c r="AP70" i="14"/>
  <c r="AC121" i="3" s="1"/>
  <c r="AP69" i="14"/>
  <c r="AC120" i="3" s="1"/>
  <c r="AP91" i="14"/>
  <c r="AP83" i="14"/>
  <c r="AP72" i="14"/>
  <c r="AC123" i="3" s="1"/>
  <c r="AP71" i="14"/>
  <c r="AC122" i="3" s="1"/>
  <c r="AP64" i="14"/>
  <c r="AC115" i="3" s="1"/>
  <c r="AP63" i="14"/>
  <c r="AC114" i="3" s="1"/>
  <c r="AP62" i="14"/>
  <c r="AC113" i="3" s="1"/>
  <c r="AP60" i="14"/>
  <c r="AC111" i="3" s="1"/>
  <c r="AP57" i="14"/>
  <c r="AC108" i="3" s="1"/>
  <c r="AP55" i="14"/>
  <c r="AC106" i="3" s="1"/>
  <c r="AP53" i="14"/>
  <c r="AC104" i="3" s="1"/>
  <c r="AP51" i="14"/>
  <c r="AC102" i="3" s="1"/>
  <c r="AP49" i="14"/>
  <c r="AC100" i="3" s="1"/>
  <c r="AP47" i="14"/>
  <c r="AC98" i="3" s="1"/>
  <c r="AP45" i="14"/>
  <c r="AC96" i="3" s="1"/>
  <c r="AP42" i="14"/>
  <c r="AC93" i="3" s="1"/>
  <c r="AP74" i="14"/>
  <c r="AP73" i="14"/>
  <c r="AC124" i="3" s="1"/>
  <c r="AP68" i="14"/>
  <c r="AC119" i="3" s="1"/>
  <c r="AP67" i="14"/>
  <c r="AC118" i="3" s="1"/>
  <c r="AP66" i="14"/>
  <c r="AC117" i="3" s="1"/>
  <c r="AP58" i="14"/>
  <c r="AC109" i="3" s="1"/>
  <c r="AP54" i="14"/>
  <c r="AC105" i="3" s="1"/>
  <c r="AP46" i="14"/>
  <c r="AC97" i="3" s="1"/>
  <c r="AP37" i="14"/>
  <c r="AC88" i="3" s="1"/>
  <c r="AP33" i="14"/>
  <c r="AC84" i="3" s="1"/>
  <c r="AP29" i="14"/>
  <c r="AC80" i="3" s="1"/>
  <c r="AP28" i="14"/>
  <c r="AC79" i="3" s="1"/>
  <c r="AP22" i="14"/>
  <c r="AC73" i="3" s="1"/>
  <c r="AK18" i="14"/>
  <c r="AO15" i="14" s="1"/>
  <c r="AP44" i="14"/>
  <c r="AC95" i="3" s="1"/>
  <c r="AP41" i="14"/>
  <c r="AC92" i="3" s="1"/>
  <c r="AP36" i="14"/>
  <c r="AC87" i="3" s="1"/>
  <c r="AP32" i="14"/>
  <c r="AC83" i="3" s="1"/>
  <c r="AP56" i="14"/>
  <c r="AC107" i="3" s="1"/>
  <c r="AP48" i="14"/>
  <c r="AC99" i="3" s="1"/>
  <c r="AP40" i="14"/>
  <c r="AC91" i="3" s="1"/>
  <c r="AP38" i="14"/>
  <c r="AC89" i="3" s="1"/>
  <c r="AP34" i="14"/>
  <c r="AC85" i="3" s="1"/>
  <c r="AP30" i="14"/>
  <c r="AC81" i="3" s="1"/>
  <c r="AP25" i="14"/>
  <c r="AC76" i="3" s="1"/>
  <c r="AP24" i="14"/>
  <c r="AC75" i="3" s="1"/>
  <c r="AP23" i="14"/>
  <c r="AC74" i="3" s="1"/>
  <c r="AP85" i="14"/>
  <c r="AP52" i="14"/>
  <c r="AC103" i="3" s="1"/>
  <c r="AP75" i="14"/>
  <c r="AP26" i="14"/>
  <c r="AC77" i="3" s="1"/>
  <c r="AP43" i="14"/>
  <c r="AC94" i="3" s="1"/>
  <c r="AP77" i="14"/>
  <c r="AP65" i="14"/>
  <c r="AC116" i="3" s="1"/>
  <c r="AP35" i="14"/>
  <c r="AC86" i="3" s="1"/>
  <c r="AP59" i="14"/>
  <c r="AC110" i="3" s="1"/>
  <c r="AP39" i="14"/>
  <c r="AC90" i="3" s="1"/>
  <c r="AP31" i="14"/>
  <c r="AC82" i="3" s="1"/>
  <c r="AP61" i="14"/>
  <c r="AC112" i="3" s="1"/>
  <c r="AP50" i="14"/>
  <c r="AC101" i="3" s="1"/>
  <c r="AP27" i="14"/>
  <c r="AC78" i="3" s="1"/>
  <c r="BA89" i="14"/>
  <c r="BA88" i="14"/>
  <c r="BA81" i="14"/>
  <c r="BA80" i="14"/>
  <c r="BA74" i="14"/>
  <c r="BA72" i="14"/>
  <c r="BA70" i="14"/>
  <c r="BA68" i="14"/>
  <c r="BA66" i="14"/>
  <c r="BA64" i="14"/>
  <c r="BA62" i="14"/>
  <c r="BA60" i="14"/>
  <c r="BA58" i="14"/>
  <c r="BA90" i="14"/>
  <c r="BA84" i="14"/>
  <c r="BA83" i="14"/>
  <c r="BA82" i="14"/>
  <c r="BA76" i="14"/>
  <c r="BA73" i="14"/>
  <c r="BA85" i="14"/>
  <c r="BA77" i="14"/>
  <c r="BA75" i="14"/>
  <c r="BA67" i="14"/>
  <c r="BA59" i="14"/>
  <c r="BA91" i="14"/>
  <c r="BA87" i="14"/>
  <c r="BA78" i="14"/>
  <c r="BA65" i="14"/>
  <c r="BA56" i="14"/>
  <c r="BA42" i="14"/>
  <c r="BA79" i="14"/>
  <c r="BA69" i="14"/>
  <c r="BA61" i="14"/>
  <c r="BA86" i="14"/>
  <c r="BA63" i="14"/>
  <c r="BA55" i="14"/>
  <c r="BA48" i="14"/>
  <c r="BA47" i="14"/>
  <c r="BA43" i="14"/>
  <c r="BA37" i="14"/>
  <c r="BA33" i="14"/>
  <c r="BA29" i="14"/>
  <c r="BA24" i="14"/>
  <c r="BA23" i="14"/>
  <c r="BA54" i="14"/>
  <c r="BA53" i="14"/>
  <c r="BA46" i="14"/>
  <c r="BA40" i="14"/>
  <c r="BA36" i="14"/>
  <c r="BA32" i="14"/>
  <c r="BA71" i="14"/>
  <c r="BA50" i="14"/>
  <c r="BA49" i="14"/>
  <c r="BA41" i="14"/>
  <c r="BA38" i="14"/>
  <c r="BA34" i="14"/>
  <c r="BA30" i="14"/>
  <c r="BA25" i="14"/>
  <c r="BA22" i="14"/>
  <c r="BA45" i="14"/>
  <c r="BA28" i="14"/>
  <c r="BA26" i="14"/>
  <c r="BA52" i="14"/>
  <c r="BA51" i="14"/>
  <c r="BA44" i="14"/>
  <c r="BA39" i="14"/>
  <c r="BA31" i="14"/>
  <c r="BA35" i="14"/>
  <c r="BA57" i="14"/>
  <c r="BA27" i="14"/>
  <c r="BC88" i="14"/>
  <c r="BC80" i="14"/>
  <c r="BC79" i="14"/>
  <c r="BC83" i="14"/>
  <c r="BC65" i="14"/>
  <c r="BC85" i="14"/>
  <c r="BC49" i="14"/>
  <c r="BC77" i="14"/>
  <c r="BC61" i="14"/>
  <c r="BC69" i="14"/>
  <c r="BC56" i="14"/>
  <c r="BC50" i="14"/>
  <c r="BC68" i="14"/>
  <c r="BC44" i="14"/>
  <c r="BC84" i="14"/>
  <c r="BC76" i="14"/>
  <c r="BC72" i="14"/>
  <c r="BC73" i="14"/>
  <c r="BC57" i="14"/>
  <c r="BC53" i="14"/>
  <c r="BC59" i="14"/>
  <c r="BC46" i="14"/>
  <c r="BC62" i="14"/>
  <c r="BC90" i="14"/>
  <c r="BC82" i="14"/>
  <c r="BC87" i="14"/>
  <c r="BC71" i="14"/>
  <c r="BC66" i="14"/>
  <c r="BC89" i="14"/>
  <c r="BC51" i="14"/>
  <c r="BC81" i="14"/>
  <c r="BC64" i="14"/>
  <c r="BC52" i="14"/>
  <c r="BC48" i="14"/>
  <c r="BC60" i="14"/>
  <c r="BC86" i="14"/>
  <c r="BC78" i="14"/>
  <c r="BC91" i="14"/>
  <c r="BC74" i="14"/>
  <c r="BC58" i="14"/>
  <c r="BC55" i="14"/>
  <c r="BC47" i="14"/>
  <c r="BC75" i="14"/>
  <c r="BC54" i="14"/>
  <c r="BC63" i="14"/>
  <c r="BC70" i="14"/>
  <c r="BC22" i="14"/>
  <c r="BC45" i="14"/>
  <c r="BC67" i="14"/>
  <c r="BC23" i="14"/>
  <c r="BC24" i="14"/>
  <c r="BC28" i="14"/>
  <c r="BC43" i="14"/>
  <c r="BC33" i="14"/>
  <c r="BC31" i="14"/>
  <c r="BC39" i="12"/>
  <c r="BC25" i="14"/>
  <c r="BC29" i="14"/>
  <c r="BC39" i="14"/>
  <c r="BC38" i="14"/>
  <c r="BC36" i="14"/>
  <c r="BC37" i="12"/>
  <c r="AT91" i="13"/>
  <c r="AT90" i="13"/>
  <c r="AT83" i="13"/>
  <c r="AT82" i="13"/>
  <c r="AT85" i="13"/>
  <c r="AT84" i="13"/>
  <c r="AT77" i="13"/>
  <c r="AT76" i="13"/>
  <c r="AT75" i="13"/>
  <c r="AT73" i="13"/>
  <c r="AT71" i="13"/>
  <c r="AT69" i="13"/>
  <c r="AT74" i="13"/>
  <c r="AT68" i="13"/>
  <c r="AT66" i="13"/>
  <c r="AT64" i="13"/>
  <c r="AT62" i="13"/>
  <c r="AT60" i="13"/>
  <c r="AT58" i="13"/>
  <c r="AT56" i="13"/>
  <c r="AT87" i="13"/>
  <c r="AT81" i="13"/>
  <c r="AT59" i="13"/>
  <c r="AT55" i="13"/>
  <c r="AT54" i="13"/>
  <c r="AT47" i="13"/>
  <c r="AT46" i="13"/>
  <c r="AT44" i="13"/>
  <c r="AT88" i="13"/>
  <c r="AT86" i="13"/>
  <c r="AT67" i="13"/>
  <c r="AT63" i="13"/>
  <c r="AT57" i="13"/>
  <c r="AT49" i="13"/>
  <c r="AT48" i="13"/>
  <c r="AT43" i="13"/>
  <c r="AT39" i="13"/>
  <c r="AT80" i="13"/>
  <c r="AT78" i="13"/>
  <c r="AT70" i="13"/>
  <c r="AT65" i="13"/>
  <c r="AT33" i="13"/>
  <c r="AB60" i="3" s="1"/>
  <c r="AT29" i="13"/>
  <c r="AB56" i="3" s="1"/>
  <c r="AT28" i="13"/>
  <c r="AB55" i="3" s="1"/>
  <c r="AT52" i="13"/>
  <c r="AT45" i="13"/>
  <c r="AT38" i="13"/>
  <c r="AT79" i="13"/>
  <c r="AT42" i="13"/>
  <c r="AT40" i="13"/>
  <c r="AT37" i="13"/>
  <c r="AB64" i="3" s="1"/>
  <c r="AT34" i="13"/>
  <c r="AB61" i="3" s="1"/>
  <c r="AT30" i="13"/>
  <c r="AB57" i="3" s="1"/>
  <c r="AT25" i="13"/>
  <c r="AB52" i="3" s="1"/>
  <c r="AT24" i="13"/>
  <c r="AB51" i="3" s="1"/>
  <c r="AT23" i="13"/>
  <c r="AB50" i="3" s="1"/>
  <c r="AT61" i="13"/>
  <c r="AT53" i="13"/>
  <c r="AT50" i="13"/>
  <c r="AT41" i="13"/>
  <c r="AT36" i="13"/>
  <c r="AB63" i="3" s="1"/>
  <c r="AT32" i="13"/>
  <c r="AB59" i="3" s="1"/>
  <c r="AT27" i="13"/>
  <c r="AB54" i="3" s="1"/>
  <c r="AT22" i="13"/>
  <c r="AB49" i="3" s="1"/>
  <c r="AT89" i="13"/>
  <c r="AT26" i="13"/>
  <c r="AB53" i="3" s="1"/>
  <c r="AT35" i="13"/>
  <c r="AB62" i="3" s="1"/>
  <c r="AT51" i="13"/>
  <c r="AT31" i="13"/>
  <c r="AB58" i="3" s="1"/>
  <c r="AT72" i="13"/>
  <c r="BC18" i="13"/>
  <c r="BF28" i="13" s="1"/>
  <c r="AB35" i="3" s="1"/>
  <c r="BA90" i="12"/>
  <c r="BA83" i="12"/>
  <c r="BA82" i="12"/>
  <c r="BA85" i="12"/>
  <c r="BA84" i="12"/>
  <c r="BA77" i="12"/>
  <c r="BA76" i="12"/>
  <c r="BA75" i="12"/>
  <c r="BA73" i="12"/>
  <c r="BA71" i="12"/>
  <c r="BA69" i="12"/>
  <c r="BA67" i="12"/>
  <c r="BA91" i="12"/>
  <c r="BA89" i="12"/>
  <c r="BA88" i="12"/>
  <c r="BA81" i="12"/>
  <c r="BA80" i="12"/>
  <c r="BA74" i="12"/>
  <c r="BA65" i="12"/>
  <c r="BA63" i="12"/>
  <c r="BA61" i="12"/>
  <c r="BA59" i="12"/>
  <c r="BA72" i="12"/>
  <c r="BA66" i="12"/>
  <c r="BA62" i="12"/>
  <c r="BA58" i="12"/>
  <c r="BA56" i="12"/>
  <c r="BA55" i="12"/>
  <c r="BA48" i="12"/>
  <c r="BA47" i="12"/>
  <c r="BA40" i="12"/>
  <c r="BA36" i="12"/>
  <c r="BA70" i="12"/>
  <c r="BA57" i="12"/>
  <c r="BA50" i="12"/>
  <c r="BA49" i="12"/>
  <c r="BA45" i="12"/>
  <c r="BA41" i="12"/>
  <c r="BA37" i="12"/>
  <c r="BA33" i="12"/>
  <c r="BA29" i="12"/>
  <c r="BA79" i="12"/>
  <c r="BA68" i="12"/>
  <c r="BA54" i="12"/>
  <c r="BA53" i="12"/>
  <c r="BA46" i="12"/>
  <c r="BA42" i="12"/>
  <c r="BA38" i="12"/>
  <c r="BA30" i="12"/>
  <c r="BA27" i="12"/>
  <c r="BA78" i="12"/>
  <c r="BC77" i="12"/>
  <c r="BC64" i="12"/>
  <c r="BA52" i="12"/>
  <c r="BA35" i="12"/>
  <c r="BA22" i="12"/>
  <c r="BA86" i="12"/>
  <c r="BA64" i="12"/>
  <c r="BA51" i="12"/>
  <c r="BC50" i="12"/>
  <c r="BA87" i="12"/>
  <c r="BA31" i="12"/>
  <c r="BA28" i="12"/>
  <c r="BA25" i="12"/>
  <c r="BA60" i="12"/>
  <c r="BA32" i="12"/>
  <c r="BA44" i="12"/>
  <c r="BA43" i="12"/>
  <c r="BA39" i="12"/>
  <c r="BA34" i="12"/>
  <c r="BA23" i="12"/>
  <c r="BA26" i="12"/>
  <c r="BA24" i="12"/>
  <c r="BC86" i="12"/>
  <c r="BC78" i="12"/>
  <c r="BC81" i="12"/>
  <c r="BC87" i="12"/>
  <c r="BC73" i="12"/>
  <c r="BC59" i="12"/>
  <c r="BC51" i="12"/>
  <c r="BC67" i="12"/>
  <c r="BC85" i="12"/>
  <c r="BC56" i="12"/>
  <c r="BC52" i="12"/>
  <c r="BC60" i="12"/>
  <c r="BC54" i="12"/>
  <c r="BC75" i="12"/>
  <c r="BC23" i="12"/>
  <c r="BC22" i="12"/>
  <c r="BC88" i="12"/>
  <c r="BC80" i="12"/>
  <c r="BC89" i="12"/>
  <c r="BC83" i="12"/>
  <c r="BC70" i="12"/>
  <c r="BC61" i="12"/>
  <c r="BC53" i="12"/>
  <c r="BC69" i="12"/>
  <c r="BC44" i="12"/>
  <c r="BC58" i="12"/>
  <c r="BC68" i="12"/>
  <c r="BC84" i="12"/>
  <c r="BC76" i="12"/>
  <c r="BC74" i="12"/>
  <c r="BC79" i="12"/>
  <c r="BC65" i="12"/>
  <c r="BC57" i="12"/>
  <c r="BC49" i="12"/>
  <c r="BC66" i="12"/>
  <c r="BC48" i="12"/>
  <c r="BC90" i="12"/>
  <c r="BC82" i="12"/>
  <c r="BC91" i="12"/>
  <c r="BC72" i="12"/>
  <c r="BC71" i="12"/>
  <c r="BC63" i="12"/>
  <c r="BC55" i="12"/>
  <c r="BC47" i="12"/>
  <c r="BC46" i="12"/>
  <c r="BC62" i="12"/>
  <c r="BC45" i="12"/>
  <c r="BC24" i="12"/>
  <c r="BC28" i="12"/>
  <c r="BC33" i="12"/>
  <c r="BC29" i="12"/>
  <c r="AP90" i="12"/>
  <c r="AP88" i="12"/>
  <c r="AP86" i="12"/>
  <c r="AP84" i="12"/>
  <c r="AP82" i="12"/>
  <c r="AP80" i="12"/>
  <c r="AP78" i="12"/>
  <c r="AP76" i="12"/>
  <c r="AP89" i="12"/>
  <c r="AP81" i="12"/>
  <c r="AP74" i="12"/>
  <c r="AP72" i="12"/>
  <c r="AA123" i="3" s="1"/>
  <c r="AP91" i="12"/>
  <c r="AP83" i="12"/>
  <c r="AP75" i="12"/>
  <c r="AP69" i="12"/>
  <c r="AA120" i="3" s="1"/>
  <c r="AP68" i="12"/>
  <c r="AA119" i="3" s="1"/>
  <c r="AP87" i="12"/>
  <c r="AP79" i="12"/>
  <c r="AP71" i="12"/>
  <c r="AA122" i="3" s="1"/>
  <c r="AP70" i="12"/>
  <c r="AA121" i="3" s="1"/>
  <c r="AP65" i="12"/>
  <c r="AA116" i="3" s="1"/>
  <c r="AP63" i="12"/>
  <c r="AA114" i="3" s="1"/>
  <c r="AP61" i="12"/>
  <c r="AA112" i="3" s="1"/>
  <c r="AP59" i="12"/>
  <c r="AA110" i="3" s="1"/>
  <c r="AP57" i="12"/>
  <c r="AA108" i="3" s="1"/>
  <c r="AP55" i="12"/>
  <c r="AA106" i="3" s="1"/>
  <c r="AP53" i="12"/>
  <c r="AA104" i="3" s="1"/>
  <c r="AP51" i="12"/>
  <c r="AA102" i="3" s="1"/>
  <c r="AP49" i="12"/>
  <c r="AA100" i="3" s="1"/>
  <c r="AP47" i="12"/>
  <c r="AA98" i="3" s="1"/>
  <c r="AP77" i="12"/>
  <c r="AP64" i="12"/>
  <c r="AA115" i="3" s="1"/>
  <c r="AP60" i="12"/>
  <c r="AA111" i="3" s="1"/>
  <c r="AP54" i="12"/>
  <c r="AA105" i="3" s="1"/>
  <c r="AP46" i="12"/>
  <c r="AA97" i="3" s="1"/>
  <c r="AP44" i="12"/>
  <c r="AA95" i="3" s="1"/>
  <c r="AP40" i="12"/>
  <c r="AA91" i="3" s="1"/>
  <c r="AP56" i="12"/>
  <c r="AA107" i="3" s="1"/>
  <c r="AP48" i="12"/>
  <c r="AA99" i="3" s="1"/>
  <c r="AP41" i="12"/>
  <c r="AA92" i="3" s="1"/>
  <c r="AP37" i="12"/>
  <c r="AA88" i="3" s="1"/>
  <c r="AP33" i="12"/>
  <c r="AA84" i="3" s="1"/>
  <c r="AP29" i="12"/>
  <c r="AA80" i="3" s="1"/>
  <c r="AP28" i="12"/>
  <c r="AA79" i="3" s="1"/>
  <c r="AP42" i="12"/>
  <c r="AA93" i="3" s="1"/>
  <c r="AP38" i="12"/>
  <c r="AA89" i="3" s="1"/>
  <c r="AP34" i="12"/>
  <c r="AA85" i="3" s="1"/>
  <c r="AP26" i="12"/>
  <c r="AA77" i="3" s="1"/>
  <c r="AP67" i="12"/>
  <c r="AA118" i="3" s="1"/>
  <c r="AP50" i="12"/>
  <c r="AA101" i="3" s="1"/>
  <c r="AP36" i="12"/>
  <c r="AA87" i="3" s="1"/>
  <c r="AP31" i="12"/>
  <c r="AA82" i="3" s="1"/>
  <c r="AP25" i="12"/>
  <c r="AA76" i="3" s="1"/>
  <c r="AP24" i="12"/>
  <c r="AA75" i="3" s="1"/>
  <c r="AP73" i="12"/>
  <c r="AA124" i="3" s="1"/>
  <c r="AP62" i="12"/>
  <c r="AA113" i="3" s="1"/>
  <c r="AP45" i="12"/>
  <c r="AA96" i="3" s="1"/>
  <c r="AP43" i="12"/>
  <c r="AA94" i="3" s="1"/>
  <c r="AP85" i="12"/>
  <c r="AP66" i="12"/>
  <c r="AA117" i="3" s="1"/>
  <c r="AP52" i="12"/>
  <c r="AA103" i="3" s="1"/>
  <c r="AP35" i="12"/>
  <c r="AA86" i="3" s="1"/>
  <c r="AP32" i="12"/>
  <c r="AA83" i="3" s="1"/>
  <c r="AP58" i="12"/>
  <c r="AA109" i="3" s="1"/>
  <c r="AP23" i="12"/>
  <c r="AA74" i="3" s="1"/>
  <c r="AP39" i="12"/>
  <c r="AA90" i="3" s="1"/>
  <c r="AP30" i="12"/>
  <c r="AA81" i="3" s="1"/>
  <c r="AP27" i="12"/>
  <c r="AA78" i="3" s="1"/>
  <c r="AK18" i="12"/>
  <c r="AO15" i="12" s="1"/>
  <c r="AP22" i="12"/>
  <c r="AA73" i="3" s="1"/>
  <c r="BC31" i="12"/>
  <c r="BC30" i="12"/>
  <c r="BC35" i="12"/>
  <c r="BC27" i="12"/>
  <c r="BC32" i="12"/>
  <c r="BC18" i="11"/>
  <c r="BF48" i="11" s="1"/>
  <c r="AT91" i="11"/>
  <c r="AT87" i="11"/>
  <c r="AT86" i="11"/>
  <c r="AT89" i="11"/>
  <c r="AT88" i="11"/>
  <c r="AT81" i="11"/>
  <c r="AT80" i="11"/>
  <c r="AT74" i="11"/>
  <c r="AT72" i="11"/>
  <c r="AT70" i="11"/>
  <c r="AT68" i="11"/>
  <c r="AT66" i="11"/>
  <c r="AT64" i="11"/>
  <c r="AT62" i="11"/>
  <c r="AT60" i="11"/>
  <c r="AT58" i="11"/>
  <c r="AT56" i="11"/>
  <c r="AT85" i="11"/>
  <c r="AT84" i="11"/>
  <c r="AT82" i="11"/>
  <c r="AT77" i="11"/>
  <c r="AT76" i="11"/>
  <c r="AT73" i="11"/>
  <c r="AT65" i="11"/>
  <c r="AT57" i="11"/>
  <c r="AT55" i="11"/>
  <c r="AT53" i="11"/>
  <c r="AT51" i="11"/>
  <c r="AT49" i="11"/>
  <c r="AT47" i="11"/>
  <c r="AT45" i="11"/>
  <c r="AT40" i="11"/>
  <c r="AT36" i="11"/>
  <c r="Z63" i="3" s="1"/>
  <c r="AT32" i="11"/>
  <c r="Z59" i="3" s="1"/>
  <c r="AT27" i="11"/>
  <c r="Z54" i="3" s="1"/>
  <c r="AT90" i="11"/>
  <c r="AT61" i="11"/>
  <c r="AT50" i="11"/>
  <c r="AT26" i="11"/>
  <c r="Z53" i="3" s="1"/>
  <c r="AT23" i="11"/>
  <c r="Z50" i="3" s="1"/>
  <c r="AT22" i="11"/>
  <c r="Z49" i="3" s="1"/>
  <c r="AT83" i="11"/>
  <c r="AT79" i="11"/>
  <c r="AT75" i="11"/>
  <c r="AT71" i="11"/>
  <c r="AT59" i="11"/>
  <c r="AT48" i="11"/>
  <c r="AT42" i="11"/>
  <c r="AT39" i="11"/>
  <c r="AT37" i="11"/>
  <c r="Z64" i="3" s="1"/>
  <c r="AT34" i="11"/>
  <c r="Z61" i="3" s="1"/>
  <c r="AT31" i="11"/>
  <c r="Z58" i="3" s="1"/>
  <c r="AT29" i="11"/>
  <c r="Z56" i="3" s="1"/>
  <c r="AT78" i="11"/>
  <c r="AT69" i="11"/>
  <c r="AT54" i="11"/>
  <c r="AT46" i="11"/>
  <c r="AT52" i="11"/>
  <c r="AT38" i="11"/>
  <c r="AT33" i="11"/>
  <c r="Z60" i="3" s="1"/>
  <c r="AT63" i="11"/>
  <c r="AT44" i="11"/>
  <c r="AT30" i="11"/>
  <c r="Z57" i="3" s="1"/>
  <c r="AT25" i="11"/>
  <c r="Z52" i="3" s="1"/>
  <c r="AT67" i="11"/>
  <c r="AT43" i="11"/>
  <c r="AT41" i="11"/>
  <c r="AT35" i="11"/>
  <c r="Z62" i="3" s="1"/>
  <c r="AT28" i="11"/>
  <c r="Z55" i="3" s="1"/>
  <c r="AT24" i="11"/>
  <c r="Z51" i="3" s="1"/>
  <c r="AL68" i="2"/>
  <c r="AL25" i="2"/>
  <c r="AL27" i="2"/>
  <c r="AL71" i="2"/>
  <c r="AY17" i="2"/>
  <c r="AL40" i="2"/>
  <c r="AL67" i="2"/>
  <c r="AL26" i="2"/>
  <c r="AL29" i="2"/>
  <c r="AL28" i="2"/>
  <c r="AL30" i="2"/>
  <c r="AL32" i="2"/>
  <c r="AL31" i="2"/>
  <c r="AL36" i="2"/>
  <c r="AL34" i="2"/>
  <c r="AL33" i="2"/>
  <c r="AL35" i="2"/>
  <c r="AL37" i="2"/>
  <c r="AL38" i="2"/>
  <c r="AL39" i="2"/>
  <c r="AL41" i="2"/>
  <c r="AL42" i="2"/>
  <c r="AL46" i="2"/>
  <c r="AL43" i="2"/>
  <c r="AL45" i="2"/>
  <c r="AL44" i="2"/>
  <c r="AL47" i="2"/>
  <c r="AL48" i="2"/>
  <c r="AL49" i="2"/>
  <c r="AL50" i="2"/>
  <c r="AL51" i="2"/>
  <c r="AL52" i="2"/>
  <c r="AL53" i="2"/>
  <c r="AL54" i="2"/>
  <c r="AL55" i="2"/>
  <c r="AL56" i="2"/>
  <c r="AL58" i="2"/>
  <c r="AL57" i="2"/>
  <c r="AL59" i="2"/>
  <c r="AL60" i="2"/>
  <c r="AL61" i="2"/>
  <c r="AL63" i="2"/>
  <c r="AL65" i="2"/>
  <c r="AL66" i="2"/>
  <c r="AL62" i="2"/>
  <c r="AL64" i="2"/>
  <c r="AL24" i="2"/>
  <c r="AL22" i="2"/>
  <c r="AL23" i="2"/>
  <c r="AL91" i="2"/>
  <c r="AK20" i="2"/>
  <c r="AK18" i="2" s="1"/>
  <c r="AO15" i="2" s="1"/>
  <c r="BF83" i="19" l="1"/>
  <c r="BF50" i="19"/>
  <c r="BF55" i="19"/>
  <c r="BF48" i="17"/>
  <c r="BF43" i="17"/>
  <c r="BF46" i="17"/>
  <c r="BF40" i="19"/>
  <c r="BF35" i="15"/>
  <c r="AD42" i="3" s="1"/>
  <c r="BF44" i="17"/>
  <c r="BF81" i="17"/>
  <c r="BF88" i="17"/>
  <c r="BF37" i="17"/>
  <c r="BF91" i="19"/>
  <c r="BF50" i="17"/>
  <c r="BF47" i="17"/>
  <c r="BF82" i="17"/>
  <c r="BF72" i="17"/>
  <c r="BF52" i="19"/>
  <c r="BF23" i="19"/>
  <c r="AH30" i="3" s="1"/>
  <c r="BF37" i="19"/>
  <c r="BF56" i="19"/>
  <c r="BF62" i="19"/>
  <c r="BF64" i="19"/>
  <c r="BF61" i="19"/>
  <c r="BF86" i="19"/>
  <c r="BF44" i="19"/>
  <c r="BF41" i="19"/>
  <c r="BF71" i="19"/>
  <c r="BF30" i="19"/>
  <c r="AH37" i="3" s="1"/>
  <c r="BF27" i="19"/>
  <c r="AH34" i="3" s="1"/>
  <c r="BF63" i="19"/>
  <c r="BF70" i="19"/>
  <c r="BF51" i="19"/>
  <c r="BF56" i="17"/>
  <c r="BF87" i="17"/>
  <c r="BF89" i="17"/>
  <c r="BF79" i="17"/>
  <c r="BF59" i="17"/>
  <c r="BF45" i="17"/>
  <c r="BF66" i="17"/>
  <c r="BF53" i="19"/>
  <c r="BF67" i="19"/>
  <c r="BF87" i="19"/>
  <c r="BF33" i="19"/>
  <c r="AH40" i="3" s="1"/>
  <c r="BF42" i="19"/>
  <c r="BF22" i="19"/>
  <c r="AH29" i="3" s="1"/>
  <c r="BF85" i="19"/>
  <c r="BF84" i="19"/>
  <c r="BF66" i="19"/>
  <c r="BF75" i="19"/>
  <c r="BF69" i="19"/>
  <c r="BF73" i="19"/>
  <c r="BF77" i="19"/>
  <c r="BF29" i="19"/>
  <c r="AH36" i="3" s="1"/>
  <c r="BF76" i="19"/>
  <c r="BF38" i="19"/>
  <c r="BF79" i="19"/>
  <c r="BF34" i="19"/>
  <c r="AH41" i="3" s="1"/>
  <c r="BF31" i="19"/>
  <c r="AH38" i="3" s="1"/>
  <c r="BF43" i="19"/>
  <c r="BF65" i="19"/>
  <c r="BF47" i="19"/>
  <c r="BF68" i="19"/>
  <c r="BF82" i="19"/>
  <c r="BF25" i="19"/>
  <c r="AH32" i="3" s="1"/>
  <c r="BF89" i="19"/>
  <c r="BF59" i="19"/>
  <c r="BF57" i="19"/>
  <c r="BF26" i="19"/>
  <c r="AH33" i="3" s="1"/>
  <c r="BF58" i="19"/>
  <c r="BF74" i="19"/>
  <c r="BF90" i="19"/>
  <c r="BF90" i="17"/>
  <c r="BF49" i="17"/>
  <c r="BF53" i="17"/>
  <c r="BF40" i="17"/>
  <c r="BF85" i="17"/>
  <c r="BF86" i="17"/>
  <c r="BF83" i="17"/>
  <c r="BF88" i="19"/>
  <c r="BF54" i="19"/>
  <c r="BF81" i="19"/>
  <c r="BF80" i="19"/>
  <c r="BF72" i="19"/>
  <c r="BF24" i="19"/>
  <c r="AH31" i="3" s="1"/>
  <c r="BF49" i="19"/>
  <c r="BF28" i="19"/>
  <c r="AH35" i="3" s="1"/>
  <c r="BF48" i="19"/>
  <c r="BF78" i="19"/>
  <c r="BF60" i="19"/>
  <c r="BF36" i="19"/>
  <c r="AH43" i="3" s="1"/>
  <c r="BF46" i="19"/>
  <c r="BF35" i="19"/>
  <c r="AH42" i="3" s="1"/>
  <c r="BF45" i="19"/>
  <c r="BF39" i="19"/>
  <c r="AT91" i="18"/>
  <c r="AT87" i="18"/>
  <c r="AT86" i="18"/>
  <c r="AT79" i="18"/>
  <c r="AT78" i="18"/>
  <c r="AT89" i="18"/>
  <c r="AT88" i="18"/>
  <c r="AT81" i="18"/>
  <c r="AT80" i="18"/>
  <c r="AT74" i="18"/>
  <c r="AT72" i="18"/>
  <c r="AT70" i="18"/>
  <c r="AT68" i="18"/>
  <c r="AT90" i="18"/>
  <c r="AT85" i="18"/>
  <c r="AT84" i="18"/>
  <c r="AT82" i="18"/>
  <c r="AT77" i="18"/>
  <c r="AT76" i="18"/>
  <c r="AT75" i="18"/>
  <c r="AT69" i="18"/>
  <c r="AT66" i="18"/>
  <c r="AT64" i="18"/>
  <c r="AT62" i="18"/>
  <c r="AT60" i="18"/>
  <c r="AT58" i="18"/>
  <c r="AT56" i="18"/>
  <c r="AT54" i="18"/>
  <c r="AT52" i="18"/>
  <c r="AT50" i="18"/>
  <c r="AT48" i="18"/>
  <c r="AT73" i="18"/>
  <c r="AT65" i="18"/>
  <c r="AT61" i="18"/>
  <c r="AT57" i="18"/>
  <c r="AT53" i="18"/>
  <c r="AT83" i="18"/>
  <c r="AT46" i="18"/>
  <c r="AT44" i="18"/>
  <c r="AT42" i="18"/>
  <c r="AT38" i="18"/>
  <c r="AT34" i="18"/>
  <c r="AG61" i="3" s="1"/>
  <c r="AT63" i="18"/>
  <c r="AT51" i="18"/>
  <c r="AT45" i="18"/>
  <c r="AT33" i="18"/>
  <c r="AG60" i="3" s="1"/>
  <c r="AT29" i="18"/>
  <c r="AG56" i="3" s="1"/>
  <c r="AT28" i="18"/>
  <c r="AG55" i="3" s="1"/>
  <c r="AT59" i="18"/>
  <c r="AT43" i="18"/>
  <c r="AT37" i="18"/>
  <c r="AG64" i="3" s="1"/>
  <c r="AT22" i="18"/>
  <c r="AG49" i="3" s="1"/>
  <c r="AT67" i="18"/>
  <c r="AT47" i="18"/>
  <c r="AT41" i="18"/>
  <c r="AT39" i="18"/>
  <c r="AT36" i="18"/>
  <c r="AG63" i="3" s="1"/>
  <c r="AT30" i="18"/>
  <c r="AG57" i="3" s="1"/>
  <c r="AT25" i="18"/>
  <c r="AG52" i="3" s="1"/>
  <c r="AT24" i="18"/>
  <c r="AG51" i="3" s="1"/>
  <c r="AT23" i="18"/>
  <c r="AG50" i="3" s="1"/>
  <c r="AT40" i="18"/>
  <c r="AT35" i="18"/>
  <c r="AG62" i="3" s="1"/>
  <c r="AT32" i="18"/>
  <c r="AG59" i="3" s="1"/>
  <c r="AT27" i="18"/>
  <c r="AG54" i="3" s="1"/>
  <c r="AT71" i="18"/>
  <c r="AT31" i="18"/>
  <c r="AG58" i="3" s="1"/>
  <c r="AT55" i="18"/>
  <c r="AT26" i="18"/>
  <c r="AG53" i="3" s="1"/>
  <c r="AT49" i="18"/>
  <c r="BF67" i="15"/>
  <c r="BF71" i="17"/>
  <c r="BF58" i="17"/>
  <c r="BC18" i="18"/>
  <c r="BF76" i="18" s="1"/>
  <c r="BF32" i="15"/>
  <c r="AD39" i="3" s="1"/>
  <c r="BF23" i="17"/>
  <c r="AF30" i="3" s="1"/>
  <c r="BF64" i="17"/>
  <c r="BF62" i="17"/>
  <c r="BF22" i="17"/>
  <c r="AF29" i="3" s="1"/>
  <c r="BF55" i="17"/>
  <c r="BF73" i="17"/>
  <c r="BF54" i="17"/>
  <c r="BF57" i="17"/>
  <c r="BF32" i="17"/>
  <c r="AF39" i="3" s="1"/>
  <c r="BF84" i="17"/>
  <c r="BF91" i="17"/>
  <c r="BF60" i="17"/>
  <c r="BF68" i="17"/>
  <c r="BF31" i="17"/>
  <c r="AF38" i="3" s="1"/>
  <c r="BF70" i="17"/>
  <c r="BF28" i="17"/>
  <c r="AF35" i="3" s="1"/>
  <c r="BF80" i="17"/>
  <c r="BF75" i="17"/>
  <c r="BF78" i="17"/>
  <c r="BF69" i="17"/>
  <c r="BF51" i="17"/>
  <c r="BF74" i="17"/>
  <c r="BF82" i="13"/>
  <c r="BF54" i="15"/>
  <c r="BF34" i="17"/>
  <c r="AF41" i="3" s="1"/>
  <c r="BF26" i="17"/>
  <c r="AF33" i="3" s="1"/>
  <c r="BF36" i="17"/>
  <c r="AF43" i="3" s="1"/>
  <c r="BF41" i="17"/>
  <c r="BF29" i="17"/>
  <c r="AF36" i="3" s="1"/>
  <c r="BF35" i="17"/>
  <c r="AF42" i="3" s="1"/>
  <c r="BF39" i="17"/>
  <c r="BF42" i="17"/>
  <c r="BF25" i="17"/>
  <c r="AF32" i="3" s="1"/>
  <c r="BF30" i="17"/>
  <c r="AF37" i="3" s="1"/>
  <c r="BF27" i="17"/>
  <c r="AF34" i="3" s="1"/>
  <c r="BF76" i="17"/>
  <c r="BF38" i="17"/>
  <c r="BF65" i="17"/>
  <c r="BF52" i="17"/>
  <c r="BF63" i="17"/>
  <c r="BF77" i="17"/>
  <c r="BF24" i="17"/>
  <c r="AF31" i="3" s="1"/>
  <c r="BF67" i="17"/>
  <c r="BF33" i="17"/>
  <c r="AF40" i="3" s="1"/>
  <c r="BF50" i="15"/>
  <c r="BF67" i="13"/>
  <c r="BF22" i="13"/>
  <c r="AB29" i="3" s="1"/>
  <c r="BF28" i="15"/>
  <c r="AD35" i="3" s="1"/>
  <c r="BF77" i="15"/>
  <c r="BF90" i="15"/>
  <c r="BC18" i="16"/>
  <c r="BF82" i="16" s="1"/>
  <c r="BF48" i="13"/>
  <c r="BF76" i="13"/>
  <c r="BF61" i="15"/>
  <c r="BF81" i="15"/>
  <c r="AT91" i="16"/>
  <c r="AT89" i="16"/>
  <c r="AT87" i="16"/>
  <c r="AT85" i="16"/>
  <c r="AT83" i="16"/>
  <c r="AT81" i="16"/>
  <c r="AT79" i="16"/>
  <c r="AT90" i="16"/>
  <c r="AT88" i="16"/>
  <c r="AT86" i="16"/>
  <c r="AT84" i="16"/>
  <c r="AT82" i="16"/>
  <c r="AT80" i="16"/>
  <c r="AT78" i="16"/>
  <c r="AT76" i="16"/>
  <c r="AT74" i="16"/>
  <c r="AT72" i="16"/>
  <c r="AT70" i="16"/>
  <c r="AT68" i="16"/>
  <c r="AT73" i="16"/>
  <c r="AT75" i="16"/>
  <c r="AT64" i="16"/>
  <c r="AT63" i="16"/>
  <c r="AT56" i="16"/>
  <c r="AT54" i="16"/>
  <c r="AT71" i="16"/>
  <c r="AT66" i="16"/>
  <c r="AT65" i="16"/>
  <c r="AT58" i="16"/>
  <c r="AT43" i="16"/>
  <c r="AT67" i="16"/>
  <c r="AT50" i="16"/>
  <c r="AT49" i="16"/>
  <c r="AT41" i="16"/>
  <c r="AT60" i="16"/>
  <c r="AT55" i="16"/>
  <c r="AT52" i="16"/>
  <c r="AT51" i="16"/>
  <c r="AT44" i="16"/>
  <c r="AT42" i="16"/>
  <c r="AT38" i="16"/>
  <c r="AT34" i="16"/>
  <c r="AE61" i="3" s="1"/>
  <c r="AT62" i="16"/>
  <c r="AT61" i="16"/>
  <c r="AT59" i="16"/>
  <c r="AT37" i="16"/>
  <c r="AE64" i="3" s="1"/>
  <c r="AT35" i="16"/>
  <c r="AE62" i="3" s="1"/>
  <c r="AT32" i="16"/>
  <c r="AE59" i="3" s="1"/>
  <c r="AT30" i="16"/>
  <c r="AE57" i="3" s="1"/>
  <c r="AT25" i="16"/>
  <c r="AE52" i="3" s="1"/>
  <c r="AT24" i="16"/>
  <c r="AE51" i="3" s="1"/>
  <c r="AT23" i="16"/>
  <c r="AE50" i="3" s="1"/>
  <c r="AT77" i="16"/>
  <c r="AT53" i="16"/>
  <c r="AT46" i="16"/>
  <c r="AT39" i="16"/>
  <c r="AT28" i="16"/>
  <c r="AE55" i="3" s="1"/>
  <c r="AT27" i="16"/>
  <c r="AE54" i="3" s="1"/>
  <c r="AT40" i="16"/>
  <c r="AT33" i="16"/>
  <c r="AE60" i="3" s="1"/>
  <c r="AT69" i="16"/>
  <c r="AT48" i="16"/>
  <c r="AT36" i="16"/>
  <c r="AE63" i="3" s="1"/>
  <c r="AT31" i="16"/>
  <c r="AE58" i="3" s="1"/>
  <c r="AT26" i="16"/>
  <c r="AE53" i="3" s="1"/>
  <c r="AT57" i="16"/>
  <c r="AT47" i="16"/>
  <c r="AT45" i="16"/>
  <c r="AT22" i="16"/>
  <c r="AE49" i="3" s="1"/>
  <c r="AT29" i="16"/>
  <c r="AE56" i="3" s="1"/>
  <c r="BF61" i="13"/>
  <c r="BF78" i="13"/>
  <c r="BF74" i="15"/>
  <c r="BF38" i="15"/>
  <c r="BF68" i="15"/>
  <c r="BF39" i="15"/>
  <c r="BF79" i="13"/>
  <c r="BF42" i="13"/>
  <c r="BF89" i="13"/>
  <c r="BF47" i="13"/>
  <c r="BF85" i="13"/>
  <c r="BF84" i="13"/>
  <c r="BF59" i="13"/>
  <c r="BF63" i="13"/>
  <c r="BF73" i="13"/>
  <c r="BF53" i="15"/>
  <c r="BF46" i="13"/>
  <c r="BF57" i="13"/>
  <c r="BF51" i="13"/>
  <c r="BF69" i="13"/>
  <c r="BF40" i="13"/>
  <c r="BF50" i="13"/>
  <c r="BF23" i="13"/>
  <c r="AB30" i="3" s="1"/>
  <c r="BF53" i="13"/>
  <c r="BF45" i="15"/>
  <c r="BF85" i="15"/>
  <c r="BF48" i="15"/>
  <c r="BF29" i="15"/>
  <c r="AD36" i="3" s="1"/>
  <c r="BF47" i="15"/>
  <c r="BF69" i="15"/>
  <c r="BF76" i="15"/>
  <c r="BF66" i="15"/>
  <c r="BF89" i="15"/>
  <c r="BF22" i="15"/>
  <c r="AD29" i="3" s="1"/>
  <c r="BF58" i="13"/>
  <c r="BF71" i="13"/>
  <c r="BF60" i="13"/>
  <c r="BF25" i="13"/>
  <c r="AB32" i="3" s="1"/>
  <c r="BF91" i="13"/>
  <c r="BF62" i="13"/>
  <c r="BF27" i="13"/>
  <c r="AB34" i="3" s="1"/>
  <c r="BF83" i="13"/>
  <c r="BF43" i="13"/>
  <c r="BF90" i="13"/>
  <c r="BF82" i="15"/>
  <c r="BF56" i="15"/>
  <c r="BF73" i="15"/>
  <c r="BF27" i="15"/>
  <c r="AD34" i="3" s="1"/>
  <c r="BF64" i="15"/>
  <c r="BF36" i="15"/>
  <c r="AD43" i="3" s="1"/>
  <c r="BF72" i="15"/>
  <c r="BF57" i="15"/>
  <c r="BF31" i="15"/>
  <c r="AD38" i="3" s="1"/>
  <c r="BF52" i="15"/>
  <c r="BF88" i="15"/>
  <c r="BF44" i="15"/>
  <c r="BF75" i="15"/>
  <c r="BF86" i="15"/>
  <c r="BF79" i="15"/>
  <c r="BF34" i="15"/>
  <c r="AD41" i="3" s="1"/>
  <c r="BF40" i="15"/>
  <c r="BF33" i="15"/>
  <c r="AD40" i="3" s="1"/>
  <c r="BF41" i="15"/>
  <c r="BF25" i="15"/>
  <c r="AD32" i="3" s="1"/>
  <c r="BF42" i="15"/>
  <c r="BF63" i="15"/>
  <c r="BF70" i="15"/>
  <c r="BF24" i="15"/>
  <c r="AD31" i="3" s="1"/>
  <c r="BF62" i="15"/>
  <c r="BF84" i="15"/>
  <c r="BF78" i="15"/>
  <c r="BF86" i="13"/>
  <c r="BF31" i="13"/>
  <c r="AB38" i="3" s="1"/>
  <c r="BF72" i="13"/>
  <c r="BF81" i="13"/>
  <c r="BF87" i="15"/>
  <c r="BF80" i="15"/>
  <c r="BF23" i="15"/>
  <c r="AD30" i="3" s="1"/>
  <c r="BF43" i="15"/>
  <c r="BF91" i="15"/>
  <c r="BF65" i="15"/>
  <c r="BF51" i="15"/>
  <c r="BF59" i="15"/>
  <c r="BF26" i="15"/>
  <c r="AD33" i="3" s="1"/>
  <c r="BF49" i="15"/>
  <c r="BF58" i="15"/>
  <c r="BF55" i="15"/>
  <c r="BF60" i="15"/>
  <c r="BF71" i="15"/>
  <c r="BF30" i="15"/>
  <c r="AD37" i="3" s="1"/>
  <c r="BF46" i="15"/>
  <c r="BF37" i="15"/>
  <c r="BC18" i="14"/>
  <c r="BF36" i="14" s="1"/>
  <c r="AC43" i="3" s="1"/>
  <c r="BF58" i="11"/>
  <c r="BF70" i="13"/>
  <c r="BF52" i="13"/>
  <c r="BF55" i="13"/>
  <c r="BF64" i="13"/>
  <c r="BF75" i="13"/>
  <c r="BF56" i="13"/>
  <c r="BF36" i="13"/>
  <c r="AB43" i="3" s="1"/>
  <c r="AT91" i="14"/>
  <c r="AT85" i="14"/>
  <c r="AT84" i="14"/>
  <c r="AT77" i="14"/>
  <c r="AT76" i="14"/>
  <c r="AT75" i="14"/>
  <c r="AT73" i="14"/>
  <c r="AT71" i="14"/>
  <c r="AT69" i="14"/>
  <c r="AT67" i="14"/>
  <c r="AT65" i="14"/>
  <c r="AT63" i="14"/>
  <c r="AT61" i="14"/>
  <c r="AT59" i="14"/>
  <c r="AT57" i="14"/>
  <c r="AT87" i="14"/>
  <c r="AT79" i="14"/>
  <c r="AT68" i="14"/>
  <c r="AT89" i="14"/>
  <c r="AT88" i="14"/>
  <c r="AT86" i="14"/>
  <c r="AT81" i="14"/>
  <c r="AT80" i="14"/>
  <c r="AT78" i="14"/>
  <c r="AT70" i="14"/>
  <c r="AT62" i="14"/>
  <c r="AT56" i="14"/>
  <c r="AT83" i="14"/>
  <c r="AT58" i="14"/>
  <c r="AT43" i="14"/>
  <c r="AT90" i="14"/>
  <c r="AT72" i="14"/>
  <c r="AT64" i="14"/>
  <c r="AT60" i="14"/>
  <c r="AT74" i="14"/>
  <c r="AT52" i="14"/>
  <c r="AT51" i="14"/>
  <c r="AT44" i="14"/>
  <c r="AT38" i="14"/>
  <c r="AT34" i="14"/>
  <c r="AC61" i="3" s="1"/>
  <c r="AT30" i="14"/>
  <c r="AC57" i="3" s="1"/>
  <c r="AT25" i="14"/>
  <c r="AC52" i="3" s="1"/>
  <c r="AT24" i="14"/>
  <c r="AC51" i="3" s="1"/>
  <c r="AT23" i="14"/>
  <c r="AC50" i="3" s="1"/>
  <c r="AT50" i="14"/>
  <c r="AT40" i="14"/>
  <c r="AT82" i="14"/>
  <c r="AT54" i="14"/>
  <c r="AT53" i="14"/>
  <c r="AT46" i="14"/>
  <c r="AT45" i="14"/>
  <c r="AT41" i="14"/>
  <c r="AT39" i="14"/>
  <c r="AT35" i="14"/>
  <c r="AC62" i="3" s="1"/>
  <c r="AT31" i="14"/>
  <c r="AC58" i="3" s="1"/>
  <c r="AT26" i="14"/>
  <c r="AC53" i="3" s="1"/>
  <c r="AT49" i="14"/>
  <c r="AT42" i="14"/>
  <c r="AT37" i="14"/>
  <c r="AC64" i="3" s="1"/>
  <c r="AT33" i="14"/>
  <c r="AC60" i="3" s="1"/>
  <c r="AT36" i="14"/>
  <c r="AC63" i="3" s="1"/>
  <c r="AT29" i="14"/>
  <c r="AC56" i="3" s="1"/>
  <c r="AT27" i="14"/>
  <c r="AC54" i="3" s="1"/>
  <c r="AT55" i="14"/>
  <c r="AT32" i="14"/>
  <c r="AC59" i="3" s="1"/>
  <c r="AT28" i="14"/>
  <c r="AC55" i="3" s="1"/>
  <c r="AT66" i="14"/>
  <c r="AT48" i="14"/>
  <c r="AT47" i="14"/>
  <c r="AT22" i="14"/>
  <c r="AC49" i="3" s="1"/>
  <c r="BF80" i="13"/>
  <c r="BF52" i="14"/>
  <c r="BF73" i="11"/>
  <c r="BF52" i="11"/>
  <c r="BF34" i="13"/>
  <c r="AB41" i="3" s="1"/>
  <c r="BF41" i="13"/>
  <c r="BF38" i="13"/>
  <c r="BF29" i="13"/>
  <c r="AB36" i="3" s="1"/>
  <c r="BF39" i="13"/>
  <c r="BF32" i="13"/>
  <c r="AB39" i="3" s="1"/>
  <c r="BF30" i="13"/>
  <c r="AB37" i="3" s="1"/>
  <c r="BF35" i="13"/>
  <c r="AB42" i="3" s="1"/>
  <c r="BF87" i="13"/>
  <c r="BF65" i="13"/>
  <c r="BF37" i="13"/>
  <c r="BF44" i="13"/>
  <c r="BF88" i="13"/>
  <c r="BF54" i="13"/>
  <c r="BF24" i="13"/>
  <c r="AB31" i="3" s="1"/>
  <c r="BF26" i="13"/>
  <c r="AB33" i="3" s="1"/>
  <c r="BF49" i="13"/>
  <c r="BF77" i="13"/>
  <c r="BF74" i="13"/>
  <c r="BF66" i="13"/>
  <c r="BF45" i="13"/>
  <c r="BF68" i="13"/>
  <c r="BF33" i="13"/>
  <c r="AB40" i="3" s="1"/>
  <c r="BF72" i="11"/>
  <c r="AT91" i="12"/>
  <c r="AT87" i="12"/>
  <c r="AT86" i="12"/>
  <c r="AT79" i="12"/>
  <c r="AT78" i="12"/>
  <c r="AT89" i="12"/>
  <c r="AT88" i="12"/>
  <c r="AT81" i="12"/>
  <c r="AT80" i="12"/>
  <c r="AT74" i="12"/>
  <c r="AT72" i="12"/>
  <c r="AT70" i="12"/>
  <c r="AT68" i="12"/>
  <c r="AT90" i="12"/>
  <c r="AT85" i="12"/>
  <c r="AT84" i="12"/>
  <c r="AT82" i="12"/>
  <c r="AT77" i="12"/>
  <c r="AT76" i="12"/>
  <c r="AT67" i="12"/>
  <c r="AT66" i="12"/>
  <c r="AT64" i="12"/>
  <c r="AT62" i="12"/>
  <c r="AT60" i="12"/>
  <c r="AT58" i="12"/>
  <c r="AT75" i="12"/>
  <c r="AT69" i="12"/>
  <c r="AT73" i="12"/>
  <c r="AT65" i="12"/>
  <c r="AT61" i="12"/>
  <c r="AT52" i="12"/>
  <c r="AT51" i="12"/>
  <c r="AT41" i="12"/>
  <c r="AT37" i="12"/>
  <c r="AA64" i="3" s="1"/>
  <c r="AT83" i="12"/>
  <c r="AT54" i="12"/>
  <c r="AT53" i="12"/>
  <c r="AT46" i="12"/>
  <c r="AT44" i="12"/>
  <c r="AT42" i="12"/>
  <c r="AT38" i="12"/>
  <c r="AT34" i="12"/>
  <c r="AA61" i="3" s="1"/>
  <c r="AT30" i="12"/>
  <c r="AA57" i="3" s="1"/>
  <c r="AT25" i="12"/>
  <c r="AA52" i="3" s="1"/>
  <c r="AT63" i="12"/>
  <c r="AT57" i="12"/>
  <c r="AT55" i="12"/>
  <c r="AT50" i="12"/>
  <c r="AT49" i="12"/>
  <c r="AT47" i="12"/>
  <c r="AT27" i="12"/>
  <c r="AA54" i="3" s="1"/>
  <c r="AT22" i="12"/>
  <c r="AA49" i="3" s="1"/>
  <c r="AT45" i="12"/>
  <c r="AT43" i="12"/>
  <c r="AT35" i="12"/>
  <c r="AA62" i="3" s="1"/>
  <c r="AT29" i="12"/>
  <c r="AA56" i="3" s="1"/>
  <c r="AT71" i="12"/>
  <c r="AT59" i="12"/>
  <c r="AT36" i="12"/>
  <c r="AA63" i="3" s="1"/>
  <c r="AT33" i="12"/>
  <c r="AA60" i="3" s="1"/>
  <c r="AT31" i="12"/>
  <c r="AA58" i="3" s="1"/>
  <c r="AT56" i="12"/>
  <c r="AT48" i="12"/>
  <c r="AT39" i="12"/>
  <c r="AT32" i="12"/>
  <c r="AA59" i="3" s="1"/>
  <c r="AT40" i="12"/>
  <c r="AT28" i="12"/>
  <c r="AA55" i="3" s="1"/>
  <c r="AT26" i="12"/>
  <c r="AA53" i="3" s="1"/>
  <c r="AT23" i="12"/>
  <c r="AA50" i="3" s="1"/>
  <c r="AT24" i="12"/>
  <c r="AA51" i="3" s="1"/>
  <c r="BF85" i="11"/>
  <c r="BF23" i="11"/>
  <c r="Z30" i="3" s="1"/>
  <c r="BF75" i="11"/>
  <c r="BC18" i="12"/>
  <c r="BF58" i="12" s="1"/>
  <c r="BF65" i="11"/>
  <c r="BF87" i="11"/>
  <c r="BF43" i="11"/>
  <c r="BF78" i="11"/>
  <c r="BF63" i="11"/>
  <c r="BF68" i="11"/>
  <c r="BF80" i="11"/>
  <c r="BF71" i="11"/>
  <c r="BF37" i="11"/>
  <c r="BF57" i="11"/>
  <c r="BF33" i="11"/>
  <c r="Z40" i="3" s="1"/>
  <c r="BF27" i="11"/>
  <c r="Z34" i="3" s="1"/>
  <c r="BF82" i="11"/>
  <c r="BF64" i="11"/>
  <c r="BF91" i="11"/>
  <c r="BF45" i="11"/>
  <c r="BF42" i="11"/>
  <c r="BF47" i="11"/>
  <c r="BF66" i="11"/>
  <c r="BF51" i="11"/>
  <c r="BF31" i="11"/>
  <c r="Z38" i="3" s="1"/>
  <c r="BF56" i="11"/>
  <c r="BF40" i="11"/>
  <c r="BF79" i="11"/>
  <c r="BF90" i="11"/>
  <c r="BF86" i="11"/>
  <c r="BF44" i="11"/>
  <c r="BF62" i="11"/>
  <c r="BF50" i="11"/>
  <c r="BF70" i="11"/>
  <c r="BF59" i="11"/>
  <c r="BF89" i="11"/>
  <c r="BF69" i="11"/>
  <c r="BF61" i="11"/>
  <c r="BF55" i="11"/>
  <c r="BF28" i="11"/>
  <c r="Z35" i="3" s="1"/>
  <c r="BF54" i="11"/>
  <c r="BF74" i="11"/>
  <c r="BF22" i="11"/>
  <c r="Z29" i="3" s="1"/>
  <c r="BF34" i="11"/>
  <c r="Z41" i="3" s="1"/>
  <c r="BF29" i="11"/>
  <c r="Z36" i="3" s="1"/>
  <c r="BF41" i="11"/>
  <c r="BF25" i="11"/>
  <c r="Z32" i="3" s="1"/>
  <c r="BF26" i="11"/>
  <c r="Z33" i="3" s="1"/>
  <c r="BF77" i="11"/>
  <c r="BF81" i="11"/>
  <c r="BF84" i="11"/>
  <c r="BF53" i="11"/>
  <c r="BF35" i="11"/>
  <c r="Z42" i="3" s="1"/>
  <c r="BF38" i="11"/>
  <c r="BF76" i="11"/>
  <c r="BF32" i="11"/>
  <c r="Z39" i="3" s="1"/>
  <c r="BF67" i="11"/>
  <c r="BF30" i="11"/>
  <c r="Z37" i="3" s="1"/>
  <c r="BF88" i="11"/>
  <c r="BF60" i="11"/>
  <c r="BF49" i="11"/>
  <c r="BF36" i="11"/>
  <c r="Z43" i="3" s="1"/>
  <c r="BF46" i="11"/>
  <c r="BF39" i="11"/>
  <c r="BF83" i="11"/>
  <c r="BF24" i="11"/>
  <c r="Z31" i="3" s="1"/>
  <c r="BC30" i="2"/>
  <c r="BC34" i="2"/>
  <c r="AP55" i="2"/>
  <c r="Y106" i="3" s="1"/>
  <c r="P106" i="3" s="1" a="1"/>
  <c r="P106" i="3" s="1"/>
  <c r="AP89" i="2"/>
  <c r="AP88" i="2"/>
  <c r="AP79" i="2"/>
  <c r="AP80" i="2"/>
  <c r="AP57" i="2"/>
  <c r="Y108" i="3" s="1"/>
  <c r="P108" i="3" s="1" a="1"/>
  <c r="P108" i="3" s="1"/>
  <c r="AP46" i="2"/>
  <c r="Y97" i="3" s="1"/>
  <c r="P97" i="3" s="1" a="1"/>
  <c r="P97" i="3" s="1"/>
  <c r="AP67" i="2"/>
  <c r="Y118" i="3" s="1"/>
  <c r="P118" i="3" s="1" a="1"/>
  <c r="P118" i="3" s="1"/>
  <c r="AP59" i="2"/>
  <c r="Y110" i="3" s="1"/>
  <c r="P110" i="3" s="1" a="1"/>
  <c r="P110" i="3" s="1"/>
  <c r="AP68" i="2"/>
  <c r="Y119" i="3" s="1"/>
  <c r="P119" i="3" s="1" a="1"/>
  <c r="P119" i="3" s="1"/>
  <c r="AP50" i="2"/>
  <c r="Y101" i="3" s="1"/>
  <c r="P101" i="3" s="1" a="1"/>
  <c r="P101" i="3" s="1"/>
  <c r="AP78" i="2"/>
  <c r="AP45" i="2"/>
  <c r="Y96" i="3" s="1"/>
  <c r="P96" i="3" s="1" a="1"/>
  <c r="P96" i="3" s="1"/>
  <c r="AP53" i="2"/>
  <c r="Y104" i="3" s="1"/>
  <c r="P104" i="3" s="1" a="1"/>
  <c r="P104" i="3" s="1"/>
  <c r="AP58" i="2"/>
  <c r="Y109" i="3" s="1"/>
  <c r="P109" i="3" s="1" a="1"/>
  <c r="P109" i="3" s="1"/>
  <c r="AP56" i="2"/>
  <c r="Y107" i="3" s="1"/>
  <c r="P107" i="3" s="1" a="1"/>
  <c r="P107" i="3" s="1"/>
  <c r="AP91" i="2"/>
  <c r="AP35" i="2"/>
  <c r="Y86" i="3" s="1"/>
  <c r="P86" i="3" s="1" a="1"/>
  <c r="P86" i="3" s="1"/>
  <c r="AP27" i="2"/>
  <c r="Y78" i="3" s="1"/>
  <c r="P78" i="3" s="1" a="1"/>
  <c r="P78" i="3" s="1"/>
  <c r="AP41" i="2"/>
  <c r="Y92" i="3" s="1"/>
  <c r="P92" i="3" s="1" a="1"/>
  <c r="P92" i="3" s="1"/>
  <c r="AP34" i="2"/>
  <c r="Y85" i="3" s="1"/>
  <c r="P85" i="3" s="1" a="1"/>
  <c r="P85" i="3" s="1"/>
  <c r="AP85" i="2"/>
  <c r="AP75" i="2"/>
  <c r="AP44" i="2"/>
  <c r="Y95" i="3" s="1"/>
  <c r="P95" i="3" s="1" a="1"/>
  <c r="P95" i="3" s="1"/>
  <c r="AP60" i="2"/>
  <c r="Y111" i="3" s="1"/>
  <c r="P111" i="3" s="1" a="1"/>
  <c r="P111" i="3" s="1"/>
  <c r="AP90" i="2"/>
  <c r="AP72" i="2"/>
  <c r="Y123" i="3" s="1"/>
  <c r="P123" i="3" s="1" a="1"/>
  <c r="P123" i="3" s="1"/>
  <c r="AP82" i="2"/>
  <c r="AP23" i="2"/>
  <c r="Y74" i="3" s="1"/>
  <c r="P74" i="3" s="1" a="1"/>
  <c r="P74" i="3" s="1"/>
  <c r="AP49" i="2"/>
  <c r="Y100" i="3" s="1"/>
  <c r="P100" i="3" s="1" a="1"/>
  <c r="P100" i="3" s="1"/>
  <c r="AP62" i="2"/>
  <c r="Y113" i="3" s="1"/>
  <c r="P113" i="3" s="1" a="1"/>
  <c r="P113" i="3" s="1"/>
  <c r="AP42" i="2"/>
  <c r="Y93" i="3" s="1"/>
  <c r="P93" i="3" s="1" a="1"/>
  <c r="P93" i="3" s="1"/>
  <c r="AP71" i="2"/>
  <c r="Y122" i="3" s="1"/>
  <c r="P122" i="3" s="1" a="1"/>
  <c r="P122" i="3" s="1"/>
  <c r="AP63" i="2"/>
  <c r="Y114" i="3" s="1"/>
  <c r="P114" i="3" s="1" a="1"/>
  <c r="P114" i="3" s="1"/>
  <c r="AP69" i="2"/>
  <c r="Y120" i="3" s="1"/>
  <c r="P120" i="3" s="1" a="1"/>
  <c r="P120" i="3" s="1"/>
  <c r="AP66" i="2"/>
  <c r="Y117" i="3" s="1"/>
  <c r="P117" i="3" s="1" a="1"/>
  <c r="P117" i="3" s="1"/>
  <c r="AP54" i="2"/>
  <c r="Y105" i="3" s="1"/>
  <c r="P105" i="3" s="1" a="1"/>
  <c r="P105" i="3" s="1"/>
  <c r="AP70" i="2"/>
  <c r="Y121" i="3" s="1"/>
  <c r="P121" i="3" s="1" a="1"/>
  <c r="P121" i="3" s="1"/>
  <c r="AP40" i="2"/>
  <c r="Y91" i="3" s="1"/>
  <c r="P91" i="3" s="1" a="1"/>
  <c r="P91" i="3" s="1"/>
  <c r="AP83" i="2"/>
  <c r="AP74" i="2"/>
  <c r="AP81" i="2"/>
  <c r="AP77" i="2"/>
  <c r="AP43" i="2"/>
  <c r="Y94" i="3" s="1"/>
  <c r="P94" i="3" s="1" a="1"/>
  <c r="P94" i="3" s="1"/>
  <c r="AP37" i="2"/>
  <c r="Y88" i="3" s="1"/>
  <c r="P88" i="3" s="1" a="1"/>
  <c r="P88" i="3" s="1"/>
  <c r="AP33" i="2"/>
  <c r="Y84" i="3" s="1"/>
  <c r="P84" i="3" s="1" a="1"/>
  <c r="P84" i="3" s="1"/>
  <c r="AP51" i="2"/>
  <c r="Y102" i="3" s="1"/>
  <c r="P102" i="3" s="1" a="1"/>
  <c r="P102" i="3" s="1"/>
  <c r="AP26" i="2"/>
  <c r="Y77" i="3" s="1"/>
  <c r="P77" i="3" s="1" a="1"/>
  <c r="P77" i="3" s="1"/>
  <c r="AP36" i="2"/>
  <c r="Y87" i="3" s="1"/>
  <c r="P87" i="3" s="1" a="1"/>
  <c r="P87" i="3" s="1"/>
  <c r="AP22" i="2"/>
  <c r="AP30" i="2"/>
  <c r="Y81" i="3" s="1"/>
  <c r="P81" i="3" s="1" a="1"/>
  <c r="P81" i="3" s="1"/>
  <c r="AP24" i="2"/>
  <c r="Y75" i="3" s="1"/>
  <c r="P75" i="3" s="1" a="1"/>
  <c r="P75" i="3" s="1"/>
  <c r="AP29" i="2"/>
  <c r="Y80" i="3" s="1"/>
  <c r="P80" i="3" s="1" a="1"/>
  <c r="P80" i="3" s="1"/>
  <c r="AP48" i="2"/>
  <c r="Y99" i="3" s="1"/>
  <c r="P99" i="3" s="1" a="1"/>
  <c r="P99" i="3" s="1"/>
  <c r="AP25" i="2"/>
  <c r="Y76" i="3" s="1"/>
  <c r="P76" i="3" s="1" a="1"/>
  <c r="P76" i="3" s="1"/>
  <c r="AP32" i="2"/>
  <c r="Y83" i="3" s="1"/>
  <c r="P83" i="3" s="1" a="1"/>
  <c r="P83" i="3" s="1"/>
  <c r="AP84" i="2"/>
  <c r="AP86" i="2"/>
  <c r="AP52" i="2"/>
  <c r="Y103" i="3" s="1"/>
  <c r="P103" i="3" s="1" a="1"/>
  <c r="P103" i="3" s="1"/>
  <c r="AP76" i="2"/>
  <c r="AP47" i="2"/>
  <c r="Y98" i="3" s="1"/>
  <c r="P98" i="3" s="1" a="1"/>
  <c r="P98" i="3" s="1"/>
  <c r="AP38" i="2"/>
  <c r="Y89" i="3" s="1"/>
  <c r="P89" i="3" s="1" a="1"/>
  <c r="P89" i="3" s="1"/>
  <c r="AP73" i="2"/>
  <c r="Y124" i="3" s="1"/>
  <c r="P124" i="3" s="1" a="1"/>
  <c r="P124" i="3" s="1"/>
  <c r="AP39" i="2"/>
  <c r="Y90" i="3" s="1"/>
  <c r="P90" i="3" s="1" a="1"/>
  <c r="P90" i="3" s="1"/>
  <c r="AP28" i="2"/>
  <c r="Y79" i="3" s="1"/>
  <c r="P79" i="3" s="1" a="1"/>
  <c r="P79" i="3" s="1"/>
  <c r="AP31" i="2"/>
  <c r="Y82" i="3" s="1"/>
  <c r="P82" i="3" s="1" a="1"/>
  <c r="P82" i="3" s="1"/>
  <c r="AP61" i="2"/>
  <c r="Y112" i="3" s="1"/>
  <c r="P112" i="3" s="1" a="1"/>
  <c r="P112" i="3" s="1"/>
  <c r="AP64" i="2"/>
  <c r="Y115" i="3" s="1"/>
  <c r="P115" i="3" s="1" a="1"/>
  <c r="P115" i="3" s="1"/>
  <c r="AP87" i="2"/>
  <c r="AP65" i="2"/>
  <c r="Y116" i="3" s="1"/>
  <c r="P116" i="3" s="1" a="1"/>
  <c r="P116" i="3" s="1"/>
  <c r="BC71" i="2"/>
  <c r="BC87" i="2"/>
  <c r="BC28" i="2"/>
  <c r="BC48" i="2"/>
  <c r="BC56" i="2"/>
  <c r="BC64" i="2"/>
  <c r="BC72" i="2"/>
  <c r="BC80" i="2"/>
  <c r="BC88" i="2"/>
  <c r="BC45" i="2"/>
  <c r="BC53" i="2"/>
  <c r="BC61" i="2"/>
  <c r="BC69" i="2"/>
  <c r="BC73" i="2"/>
  <c r="BC81" i="2"/>
  <c r="BC89" i="2"/>
  <c r="BC46" i="2"/>
  <c r="BC50" i="2"/>
  <c r="BC54" i="2"/>
  <c r="BC58" i="2"/>
  <c r="BC62" i="2"/>
  <c r="BC66" i="2"/>
  <c r="BC70" i="2"/>
  <c r="BC74" i="2"/>
  <c r="BC78" i="2"/>
  <c r="BC82" i="2"/>
  <c r="BC86" i="2"/>
  <c r="BC90" i="2"/>
  <c r="BC23" i="2"/>
  <c r="BC47" i="2"/>
  <c r="BC51" i="2"/>
  <c r="BC55" i="2"/>
  <c r="BC59" i="2"/>
  <c r="BC63" i="2"/>
  <c r="BC67" i="2"/>
  <c r="BC75" i="2"/>
  <c r="BC79" i="2"/>
  <c r="BC83" i="2"/>
  <c r="BC91" i="2"/>
  <c r="BC24" i="2"/>
  <c r="BC44" i="2"/>
  <c r="BC52" i="2"/>
  <c r="BC60" i="2"/>
  <c r="BC68" i="2"/>
  <c r="BC76" i="2"/>
  <c r="BC84" i="2"/>
  <c r="BC49" i="2"/>
  <c r="BC57" i="2"/>
  <c r="BC65" i="2"/>
  <c r="BC77" i="2"/>
  <c r="BC85" i="2"/>
  <c r="BC41" i="2"/>
  <c r="BC31" i="2"/>
  <c r="BC40" i="2"/>
  <c r="BC32" i="2"/>
  <c r="BC35" i="2"/>
  <c r="BC26" i="2"/>
  <c r="BC38" i="2"/>
  <c r="BC29" i="2"/>
  <c r="BC43" i="2"/>
  <c r="BC36" i="2"/>
  <c r="BC33" i="2"/>
  <c r="BC27" i="2"/>
  <c r="BC25" i="2"/>
  <c r="BC42" i="2"/>
  <c r="BC39" i="2"/>
  <c r="BC37" i="2"/>
  <c r="BA26" i="2"/>
  <c r="BC22" i="2"/>
  <c r="BA40" i="2"/>
  <c r="BA85" i="2"/>
  <c r="BA88" i="2"/>
  <c r="BA87" i="2"/>
  <c r="BA69" i="2"/>
  <c r="BA52" i="2"/>
  <c r="BA22" i="2"/>
  <c r="BA55" i="2"/>
  <c r="BA53" i="2"/>
  <c r="BA75" i="2"/>
  <c r="BA60" i="2"/>
  <c r="BA35" i="2"/>
  <c r="BA37" i="2"/>
  <c r="BA27" i="2"/>
  <c r="BA78" i="2"/>
  <c r="BA84" i="2"/>
  <c r="BA56" i="2"/>
  <c r="BA36" i="2"/>
  <c r="BA79" i="2"/>
  <c r="BA51" i="2"/>
  <c r="BA31" i="2"/>
  <c r="BA81" i="2"/>
  <c r="BA65" i="2"/>
  <c r="BA49" i="2"/>
  <c r="BA33" i="2"/>
  <c r="BA80" i="2"/>
  <c r="BA28" i="2"/>
  <c r="BA67" i="2"/>
  <c r="BA90" i="2"/>
  <c r="BA74" i="2"/>
  <c r="BA72" i="2"/>
  <c r="BA48" i="2"/>
  <c r="BA32" i="2"/>
  <c r="BA71" i="2"/>
  <c r="BA43" i="2"/>
  <c r="BA23" i="2"/>
  <c r="BA77" i="2"/>
  <c r="BA61" i="2"/>
  <c r="BA45" i="2"/>
  <c r="BA29" i="2"/>
  <c r="BA76" i="2"/>
  <c r="BA91" i="2"/>
  <c r="BA59" i="2"/>
  <c r="BA86" i="2"/>
  <c r="BA70" i="2"/>
  <c r="BA64" i="2"/>
  <c r="BA44" i="2"/>
  <c r="BA24" i="2"/>
  <c r="BA63" i="2"/>
  <c r="BA39" i="2"/>
  <c r="BA89" i="2"/>
  <c r="BA73" i="2"/>
  <c r="BA57" i="2"/>
  <c r="BA41" i="2"/>
  <c r="BA25" i="2"/>
  <c r="BA68" i="2"/>
  <c r="BA83" i="2"/>
  <c r="BA47" i="2"/>
  <c r="BA82" i="2"/>
  <c r="BA58" i="2"/>
  <c r="BA54" i="2"/>
  <c r="BA66" i="2"/>
  <c r="BA62" i="2"/>
  <c r="BA42" i="2"/>
  <c r="BA38" i="2"/>
  <c r="BA50" i="2"/>
  <c r="BA34" i="2"/>
  <c r="BA46" i="2"/>
  <c r="BA30" i="2"/>
  <c r="Q115" i="3" l="1" a="1"/>
  <c r="Q115" i="3" s="1"/>
  <c r="S115" i="3" a="1"/>
  <c r="S115" i="3" s="1"/>
  <c r="R115" i="3" a="1"/>
  <c r="R115" i="3" s="1"/>
  <c r="S83" i="3" a="1"/>
  <c r="S83" i="3" s="1"/>
  <c r="Q83" i="3" a="1"/>
  <c r="Q83" i="3" s="1"/>
  <c r="R83" i="3" a="1"/>
  <c r="R83" i="3" s="1"/>
  <c r="U83" i="3"/>
  <c r="S77" i="3" a="1"/>
  <c r="S77" i="3" s="1"/>
  <c r="R77" i="3" a="1"/>
  <c r="R77" i="3" s="1"/>
  <c r="Q77" i="3" a="1"/>
  <c r="Q77" i="3" s="1"/>
  <c r="U77" i="3"/>
  <c r="Q117" i="3" a="1"/>
  <c r="Q117" i="3" s="1"/>
  <c r="S117" i="3" a="1"/>
  <c r="S117" i="3" s="1"/>
  <c r="R117" i="3" a="1"/>
  <c r="R117" i="3" s="1"/>
  <c r="R95" i="3" a="1"/>
  <c r="R95" i="3" s="1"/>
  <c r="Q95" i="3" a="1"/>
  <c r="Q95" i="3" s="1"/>
  <c r="U95" i="3"/>
  <c r="S95" i="3" a="1"/>
  <c r="S95" i="3" s="1"/>
  <c r="Q107" i="3" a="1"/>
  <c r="Q107" i="3" s="1"/>
  <c r="S107" i="3" a="1"/>
  <c r="S107" i="3" s="1"/>
  <c r="R107" i="3" a="1"/>
  <c r="R107" i="3" s="1"/>
  <c r="Q118" i="3" a="1"/>
  <c r="Q118" i="3" s="1"/>
  <c r="R118" i="3" a="1"/>
  <c r="R118" i="3" s="1"/>
  <c r="S118" i="3" a="1"/>
  <c r="S118" i="3" s="1"/>
  <c r="Q112" i="3" a="1"/>
  <c r="Q112" i="3" s="1"/>
  <c r="S112" i="3" a="1"/>
  <c r="S112" i="3" s="1"/>
  <c r="R112" i="3" a="1"/>
  <c r="R112" i="3" s="1"/>
  <c r="Q116" i="3" a="1"/>
  <c r="Q116" i="3" s="1"/>
  <c r="S116" i="3" a="1"/>
  <c r="S116" i="3" s="1"/>
  <c r="R116" i="3" a="1"/>
  <c r="R116" i="3" s="1"/>
  <c r="S82" i="3" a="1"/>
  <c r="S82" i="3" s="1"/>
  <c r="Q82" i="3" a="1"/>
  <c r="Q82" i="3" s="1"/>
  <c r="R82" i="3" a="1"/>
  <c r="R82" i="3" s="1"/>
  <c r="U82" i="3"/>
  <c r="R89" i="3" a="1"/>
  <c r="R89" i="3" s="1"/>
  <c r="S89" i="3" a="1"/>
  <c r="S89" i="3" s="1"/>
  <c r="Q89" i="3" a="1"/>
  <c r="Q89" i="3" s="1"/>
  <c r="S99" i="3" a="1"/>
  <c r="S99" i="3" s="1"/>
  <c r="R99" i="3" a="1"/>
  <c r="R99" i="3" s="1"/>
  <c r="Q99" i="3" a="1"/>
  <c r="Q99" i="3" s="1"/>
  <c r="Q84" i="3" a="1"/>
  <c r="Q84" i="3" s="1"/>
  <c r="S84" i="3" a="1"/>
  <c r="S84" i="3" s="1"/>
  <c r="R84" i="3" a="1"/>
  <c r="R84" i="3" s="1"/>
  <c r="U84" i="3"/>
  <c r="Q121" i="3" a="1"/>
  <c r="Q121" i="3" s="1"/>
  <c r="S121" i="3" a="1"/>
  <c r="S121" i="3" s="1"/>
  <c r="R121" i="3" a="1"/>
  <c r="R121" i="3" s="1"/>
  <c r="Q114" i="3" a="1"/>
  <c r="Q114" i="3" s="1"/>
  <c r="R114" i="3" a="1"/>
  <c r="R114" i="3" s="1"/>
  <c r="S114" i="3" a="1"/>
  <c r="S114" i="3" s="1"/>
  <c r="Q100" i="3" a="1"/>
  <c r="Q100" i="3" s="1"/>
  <c r="S100" i="3" a="1"/>
  <c r="S100" i="3" s="1"/>
  <c r="R100" i="3" a="1"/>
  <c r="R100" i="3" s="1"/>
  <c r="Q86" i="3" a="1"/>
  <c r="Q86" i="3" s="1"/>
  <c r="S86" i="3" a="1"/>
  <c r="S86" i="3" s="1"/>
  <c r="U86" i="3"/>
  <c r="R86" i="3" a="1"/>
  <c r="R86" i="3" s="1"/>
  <c r="Q104" i="3" a="1"/>
  <c r="Q104" i="3" s="1"/>
  <c r="R104" i="3" a="1"/>
  <c r="R104" i="3" s="1"/>
  <c r="U104" i="3"/>
  <c r="S104" i="3" a="1"/>
  <c r="S104" i="3" s="1"/>
  <c r="Q119" i="3" a="1"/>
  <c r="Q119" i="3" s="1"/>
  <c r="S119" i="3" a="1"/>
  <c r="S119" i="3" s="1"/>
  <c r="R119" i="3" a="1"/>
  <c r="R119" i="3" s="1"/>
  <c r="Q108" i="3" a="1"/>
  <c r="Q108" i="3" s="1"/>
  <c r="S108" i="3" a="1"/>
  <c r="S108" i="3" s="1"/>
  <c r="R108" i="3" a="1"/>
  <c r="R108" i="3" s="1"/>
  <c r="Q90" i="3" a="1"/>
  <c r="Q90" i="3" s="1"/>
  <c r="S90" i="3" a="1"/>
  <c r="S90" i="3" s="1"/>
  <c r="R90" i="3" a="1"/>
  <c r="R90" i="3" s="1"/>
  <c r="R75" i="3" a="1"/>
  <c r="R75" i="3" s="1"/>
  <c r="Q75" i="3" a="1"/>
  <c r="Q75" i="3" s="1"/>
  <c r="S75" i="3" a="1"/>
  <c r="S75" i="3" s="1"/>
  <c r="Q94" i="3" a="1"/>
  <c r="Q94" i="3" s="1"/>
  <c r="S94" i="3" a="1"/>
  <c r="S94" i="3" s="1"/>
  <c r="U94" i="3"/>
  <c r="R94" i="3" a="1"/>
  <c r="R94" i="3" s="1"/>
  <c r="R93" i="3" a="1"/>
  <c r="R93" i="3" s="1"/>
  <c r="S93" i="3" a="1"/>
  <c r="S93" i="3" s="1"/>
  <c r="Q93" i="3" a="1"/>
  <c r="Q93" i="3" s="1"/>
  <c r="Q92" i="3" a="1"/>
  <c r="Q92" i="3" s="1"/>
  <c r="S92" i="3" a="1"/>
  <c r="S92" i="3" s="1"/>
  <c r="U92" i="3"/>
  <c r="R92" i="3" a="1"/>
  <c r="R92" i="3" s="1"/>
  <c r="Q124" i="3" a="1"/>
  <c r="Q124" i="3" s="1"/>
  <c r="S124" i="3" a="1"/>
  <c r="S124" i="3" s="1"/>
  <c r="R124" i="3" a="1"/>
  <c r="R124" i="3" s="1"/>
  <c r="R103" i="3" a="1"/>
  <c r="R103" i="3" s="1"/>
  <c r="Q103" i="3" a="1"/>
  <c r="Q103" i="3" s="1"/>
  <c r="S103" i="3" a="1"/>
  <c r="S103" i="3" s="1"/>
  <c r="S76" i="3" a="1"/>
  <c r="S76" i="3" s="1"/>
  <c r="R76" i="3" a="1"/>
  <c r="R76" i="3" s="1"/>
  <c r="Q76" i="3" a="1"/>
  <c r="Q76" i="3" s="1"/>
  <c r="S81" i="3" a="1"/>
  <c r="S81" i="3" s="1"/>
  <c r="Q81" i="3" a="1"/>
  <c r="Q81" i="3" s="1"/>
  <c r="R81" i="3" a="1"/>
  <c r="R81" i="3" s="1"/>
  <c r="U81" i="3"/>
  <c r="Q102" i="3" a="1"/>
  <c r="Q102" i="3" s="1"/>
  <c r="R102" i="3" a="1"/>
  <c r="R102" i="3" s="1"/>
  <c r="S102" i="3" a="1"/>
  <c r="S102" i="3" s="1"/>
  <c r="U102" i="3"/>
  <c r="R91" i="3" a="1"/>
  <c r="R91" i="3" s="1"/>
  <c r="Q91" i="3" a="1"/>
  <c r="Q91" i="3" s="1"/>
  <c r="U91" i="3"/>
  <c r="S91" i="3" a="1"/>
  <c r="S91" i="3" s="1"/>
  <c r="U120" i="3"/>
  <c r="Q120" i="3" a="1"/>
  <c r="Q120" i="3" s="1"/>
  <c r="S120" i="3" a="1"/>
  <c r="S120" i="3" s="1"/>
  <c r="R120" i="3" a="1"/>
  <c r="R120" i="3" s="1"/>
  <c r="Q113" i="3" a="1"/>
  <c r="Q113" i="3" s="1"/>
  <c r="S113" i="3" a="1"/>
  <c r="S113" i="3" s="1"/>
  <c r="R113" i="3" a="1"/>
  <c r="R113" i="3" s="1"/>
  <c r="Q123" i="3" a="1"/>
  <c r="Q123" i="3" s="1"/>
  <c r="S123" i="3" a="1"/>
  <c r="S123" i="3" s="1"/>
  <c r="R123" i="3" a="1"/>
  <c r="R123" i="3" s="1"/>
  <c r="S78" i="3" a="1"/>
  <c r="S78" i="3" s="1"/>
  <c r="U78" i="3"/>
  <c r="R78" i="3" a="1"/>
  <c r="R78" i="3" s="1"/>
  <c r="Q78" i="3" a="1"/>
  <c r="Q78" i="3" s="1"/>
  <c r="Q109" i="3" a="1"/>
  <c r="Q109" i="3" s="1"/>
  <c r="U109" i="3"/>
  <c r="R109" i="3" a="1"/>
  <c r="R109" i="3" s="1"/>
  <c r="S109" i="3" a="1"/>
  <c r="S109" i="3" s="1"/>
  <c r="S101" i="3" a="1"/>
  <c r="S101" i="3" s="1"/>
  <c r="R101" i="3" a="1"/>
  <c r="R101" i="3" s="1"/>
  <c r="Q101" i="3" a="1"/>
  <c r="Q101" i="3" s="1"/>
  <c r="U97" i="3"/>
  <c r="Q97" i="3" a="1"/>
  <c r="Q97" i="3" s="1"/>
  <c r="R97" i="3" a="1"/>
  <c r="R97" i="3" s="1"/>
  <c r="S97" i="3" a="1"/>
  <c r="S97" i="3" s="1"/>
  <c r="R79" i="3" a="1"/>
  <c r="R79" i="3" s="1"/>
  <c r="Q79" i="3" a="1"/>
  <c r="Q79" i="3" s="1"/>
  <c r="S79" i="3" a="1"/>
  <c r="S79" i="3" s="1"/>
  <c r="Q98" i="3" a="1"/>
  <c r="Q98" i="3" s="1"/>
  <c r="S98" i="3" a="1"/>
  <c r="S98" i="3" s="1"/>
  <c r="U98" i="3"/>
  <c r="R98" i="3" a="1"/>
  <c r="R98" i="3" s="1"/>
  <c r="S80" i="3" a="1"/>
  <c r="S80" i="3" s="1"/>
  <c r="U80" i="3"/>
  <c r="R80" i="3" a="1"/>
  <c r="R80" i="3" s="1"/>
  <c r="Q80" i="3" a="1"/>
  <c r="Q80" i="3" s="1"/>
  <c r="R87" i="3" a="1"/>
  <c r="R87" i="3" s="1"/>
  <c r="Q87" i="3" a="1"/>
  <c r="Q87" i="3" s="1"/>
  <c r="U87" i="3"/>
  <c r="S87" i="3" a="1"/>
  <c r="S87" i="3" s="1"/>
  <c r="Q88" i="3" a="1"/>
  <c r="Q88" i="3" s="1"/>
  <c r="S88" i="3" a="1"/>
  <c r="S88" i="3" s="1"/>
  <c r="U88" i="3"/>
  <c r="R88" i="3" a="1"/>
  <c r="R88" i="3" s="1"/>
  <c r="Q105" i="3" a="1"/>
  <c r="Q105" i="3" s="1"/>
  <c r="S105" i="3" a="1"/>
  <c r="S105" i="3" s="1"/>
  <c r="R105" i="3" a="1"/>
  <c r="R105" i="3" s="1"/>
  <c r="U122" i="3"/>
  <c r="Q122" i="3" a="1"/>
  <c r="Q122" i="3" s="1"/>
  <c r="R122" i="3" a="1"/>
  <c r="R122" i="3" s="1"/>
  <c r="S122" i="3" a="1"/>
  <c r="S122" i="3" s="1"/>
  <c r="S74" i="3" a="1"/>
  <c r="S74" i="3" s="1"/>
  <c r="U74" i="3"/>
  <c r="R74" i="3" a="1"/>
  <c r="R74" i="3" s="1"/>
  <c r="Q74" i="3" a="1"/>
  <c r="Q74" i="3" s="1"/>
  <c r="Q111" i="3" a="1"/>
  <c r="Q111" i="3" s="1"/>
  <c r="U111" i="3"/>
  <c r="S111" i="3" a="1"/>
  <c r="S111" i="3" s="1"/>
  <c r="R111" i="3" a="1"/>
  <c r="R111" i="3" s="1"/>
  <c r="R85" i="3" a="1"/>
  <c r="R85" i="3" s="1"/>
  <c r="U85" i="3"/>
  <c r="S85" i="3" a="1"/>
  <c r="S85" i="3" s="1"/>
  <c r="Q85" i="3" a="1"/>
  <c r="Q85" i="3" s="1"/>
  <c r="Q96" i="3" a="1"/>
  <c r="Q96" i="3" s="1"/>
  <c r="R96" i="3" a="1"/>
  <c r="R96" i="3" s="1"/>
  <c r="S96" i="3" a="1"/>
  <c r="S96" i="3" s="1"/>
  <c r="U96" i="3"/>
  <c r="U110" i="3"/>
  <c r="Q110" i="3" a="1"/>
  <c r="Q110" i="3" s="1"/>
  <c r="R110" i="3" a="1"/>
  <c r="R110" i="3" s="1"/>
  <c r="S110" i="3" a="1"/>
  <c r="S110" i="3" s="1"/>
  <c r="U106" i="3"/>
  <c r="Q106" i="3" a="1"/>
  <c r="Q106" i="3" s="1"/>
  <c r="R106" i="3" a="1"/>
  <c r="R106" i="3" s="1"/>
  <c r="S106" i="3" a="1"/>
  <c r="S106" i="3" s="1"/>
  <c r="U124" i="3"/>
  <c r="U123" i="3"/>
  <c r="U121" i="3"/>
  <c r="U119" i="3"/>
  <c r="U90" i="3"/>
  <c r="U117" i="3"/>
  <c r="U107" i="3"/>
  <c r="U116" i="3"/>
  <c r="U89" i="3"/>
  <c r="U99" i="3"/>
  <c r="U114" i="3"/>
  <c r="U100" i="3"/>
  <c r="U108" i="3"/>
  <c r="U115" i="3"/>
  <c r="U75" i="3"/>
  <c r="U93" i="3"/>
  <c r="U112" i="3"/>
  <c r="U103" i="3"/>
  <c r="U76" i="3"/>
  <c r="U113" i="3"/>
  <c r="U101" i="3"/>
  <c r="U79" i="3"/>
  <c r="U105" i="3"/>
  <c r="U118" i="3"/>
  <c r="Y73" i="3"/>
  <c r="P73" i="3" s="1" a="1"/>
  <c r="P73" i="3" s="1"/>
  <c r="BF45" i="18"/>
  <c r="BF63" i="18"/>
  <c r="BF51" i="18"/>
  <c r="BF48" i="18"/>
  <c r="BF70" i="18"/>
  <c r="BF75" i="18"/>
  <c r="BF61" i="18"/>
  <c r="BF44" i="18"/>
  <c r="BF91" i="18"/>
  <c r="BF86" i="18"/>
  <c r="BF59" i="18"/>
  <c r="BF87" i="18"/>
  <c r="BF23" i="18"/>
  <c r="AG30" i="3" s="1"/>
  <c r="BF39" i="18"/>
  <c r="BF22" i="18"/>
  <c r="AG29" i="3" s="1"/>
  <c r="BF89" i="14"/>
  <c r="BF38" i="14"/>
  <c r="BF81" i="14"/>
  <c r="BF71" i="16"/>
  <c r="BF46" i="18"/>
  <c r="BF79" i="18"/>
  <c r="BF88" i="18"/>
  <c r="BF58" i="18"/>
  <c r="BF80" i="18"/>
  <c r="BF35" i="18"/>
  <c r="AG42" i="3" s="1"/>
  <c r="BF89" i="18"/>
  <c r="BF77" i="18"/>
  <c r="BF74" i="18"/>
  <c r="BF68" i="18"/>
  <c r="BF90" i="18"/>
  <c r="BF52" i="18"/>
  <c r="BF72" i="18"/>
  <c r="BF55" i="18"/>
  <c r="BF64" i="18"/>
  <c r="BF50" i="18"/>
  <c r="BF56" i="18"/>
  <c r="BF67" i="18"/>
  <c r="BF54" i="18"/>
  <c r="BF66" i="18"/>
  <c r="BF81" i="18"/>
  <c r="BF57" i="18"/>
  <c r="BF88" i="14"/>
  <c r="BF85" i="14"/>
  <c r="BF60" i="14"/>
  <c r="BF47" i="18"/>
  <c r="BF69" i="18"/>
  <c r="BF78" i="18"/>
  <c r="BF36" i="18"/>
  <c r="AG43" i="3" s="1"/>
  <c r="BF71" i="18"/>
  <c r="BF40" i="18"/>
  <c r="BF62" i="18"/>
  <c r="BF42" i="18"/>
  <c r="BF53" i="18"/>
  <c r="BF65" i="18"/>
  <c r="BF41" i="18"/>
  <c r="BF84" i="18"/>
  <c r="BF24" i="18"/>
  <c r="AG31" i="3" s="1"/>
  <c r="BF34" i="18"/>
  <c r="AG41" i="3" s="1"/>
  <c r="BF38" i="18"/>
  <c r="BF31" i="18"/>
  <c r="AG38" i="3" s="1"/>
  <c r="BF37" i="18"/>
  <c r="BF26" i="18"/>
  <c r="AG33" i="3" s="1"/>
  <c r="BF27" i="18"/>
  <c r="AG34" i="3" s="1"/>
  <c r="BF25" i="18"/>
  <c r="AG32" i="3" s="1"/>
  <c r="BF32" i="18"/>
  <c r="AG39" i="3" s="1"/>
  <c r="BF30" i="18"/>
  <c r="AG37" i="3" s="1"/>
  <c r="BF33" i="18"/>
  <c r="AG40" i="3" s="1"/>
  <c r="BF43" i="18"/>
  <c r="BF29" i="18"/>
  <c r="AG36" i="3" s="1"/>
  <c r="BF73" i="18"/>
  <c r="BF83" i="18"/>
  <c r="BF85" i="18"/>
  <c r="BF60" i="18"/>
  <c r="BF49" i="18"/>
  <c r="BF82" i="18"/>
  <c r="BF28" i="18"/>
  <c r="AG35" i="3" s="1"/>
  <c r="BF50" i="14"/>
  <c r="BF72" i="14"/>
  <c r="BF67" i="14"/>
  <c r="BF91" i="14"/>
  <c r="BF71" i="14"/>
  <c r="BF36" i="16"/>
  <c r="AE43" i="3" s="1"/>
  <c r="BF81" i="16"/>
  <c r="BF68" i="14"/>
  <c r="BF63" i="14"/>
  <c r="BF51" i="14"/>
  <c r="BF86" i="14"/>
  <c r="BF47" i="14"/>
  <c r="BF34" i="16"/>
  <c r="AE41" i="3" s="1"/>
  <c r="BF32" i="16"/>
  <c r="AE39" i="3" s="1"/>
  <c r="BF37" i="16"/>
  <c r="BF44" i="16"/>
  <c r="BF31" i="16"/>
  <c r="AE38" i="3" s="1"/>
  <c r="BF60" i="16"/>
  <c r="BF76" i="14"/>
  <c r="BF45" i="14"/>
  <c r="BF23" i="14"/>
  <c r="AC30" i="3" s="1"/>
  <c r="BF53" i="16"/>
  <c r="BF23" i="16"/>
  <c r="AE30" i="3" s="1"/>
  <c r="BF50" i="12"/>
  <c r="BF61" i="14"/>
  <c r="BF82" i="14"/>
  <c r="BF55" i="14"/>
  <c r="BF39" i="14"/>
  <c r="BF46" i="14"/>
  <c r="BF33" i="14"/>
  <c r="AC40" i="3" s="1"/>
  <c r="BF79" i="14"/>
  <c r="BF83" i="14"/>
  <c r="BF64" i="14"/>
  <c r="BF73" i="14"/>
  <c r="BF62" i="14"/>
  <c r="BF46" i="16"/>
  <c r="BF86" i="16"/>
  <c r="BF59" i="16"/>
  <c r="BF26" i="16"/>
  <c r="AE33" i="3" s="1"/>
  <c r="BF89" i="16"/>
  <c r="BF58" i="16"/>
  <c r="BF66" i="16"/>
  <c r="BF48" i="16"/>
  <c r="BF78" i="16"/>
  <c r="BF64" i="16"/>
  <c r="BF22" i="16"/>
  <c r="AE29" i="3" s="1"/>
  <c r="BF50" i="16"/>
  <c r="BF25" i="16"/>
  <c r="AE32" i="3" s="1"/>
  <c r="BF75" i="16"/>
  <c r="BF43" i="16"/>
  <c r="BF47" i="16"/>
  <c r="BF90" i="16"/>
  <c r="BF85" i="16"/>
  <c r="BF39" i="16"/>
  <c r="BF68" i="16"/>
  <c r="BF27" i="16"/>
  <c r="AE34" i="3" s="1"/>
  <c r="BF77" i="16"/>
  <c r="BF49" i="16"/>
  <c r="BF70" i="16"/>
  <c r="BF35" i="16"/>
  <c r="AE42" i="3" s="1"/>
  <c r="BF84" i="16"/>
  <c r="BF76" i="16"/>
  <c r="BF41" i="16"/>
  <c r="BF74" i="16"/>
  <c r="BF28" i="16"/>
  <c r="AE35" i="3" s="1"/>
  <c r="BF54" i="16"/>
  <c r="BF24" i="16"/>
  <c r="AE31" i="3" s="1"/>
  <c r="BF88" i="16"/>
  <c r="BF30" i="16"/>
  <c r="AE37" i="3" s="1"/>
  <c r="BF62" i="16"/>
  <c r="BF65" i="16"/>
  <c r="BF33" i="16"/>
  <c r="AE40" i="3" s="1"/>
  <c r="BF91" i="16"/>
  <c r="BF73" i="16"/>
  <c r="BF45" i="16"/>
  <c r="BF38" i="16"/>
  <c r="BF65" i="14"/>
  <c r="BF59" i="14"/>
  <c r="BF78" i="14"/>
  <c r="BF43" i="14"/>
  <c r="BF44" i="14"/>
  <c r="BF70" i="14"/>
  <c r="BF24" i="14"/>
  <c r="AC31" i="3" s="1"/>
  <c r="BF66" i="14"/>
  <c r="BF28" i="14"/>
  <c r="AC35" i="3" s="1"/>
  <c r="BF69" i="14"/>
  <c r="BF31" i="14"/>
  <c r="AC38" i="3" s="1"/>
  <c r="BF72" i="16"/>
  <c r="BF83" i="16"/>
  <c r="BF87" i="16"/>
  <c r="BF42" i="16"/>
  <c r="BF55" i="16"/>
  <c r="BF56" i="16"/>
  <c r="BF63" i="16"/>
  <c r="BF69" i="16"/>
  <c r="BF79" i="16"/>
  <c r="BF67" i="16"/>
  <c r="BF61" i="16"/>
  <c r="BF51" i="16"/>
  <c r="BF40" i="16"/>
  <c r="BF80" i="16"/>
  <c r="BF52" i="16"/>
  <c r="BF57" i="16"/>
  <c r="BF29" i="16"/>
  <c r="AE36" i="3" s="1"/>
  <c r="BF57" i="14"/>
  <c r="BF25" i="14"/>
  <c r="AC32" i="3" s="1"/>
  <c r="BF53" i="14"/>
  <c r="BF54" i="14"/>
  <c r="BF87" i="14"/>
  <c r="BF84" i="14"/>
  <c r="BF22" i="14"/>
  <c r="AC29" i="3" s="1"/>
  <c r="BF53" i="12"/>
  <c r="BF55" i="12"/>
  <c r="BF56" i="14"/>
  <c r="BF75" i="14"/>
  <c r="BF77" i="14"/>
  <c r="BF90" i="14"/>
  <c r="BF58" i="14"/>
  <c r="BF29" i="14"/>
  <c r="AC36" i="3" s="1"/>
  <c r="BF80" i="14"/>
  <c r="BF48" i="14"/>
  <c r="BF49" i="14"/>
  <c r="BF74" i="14"/>
  <c r="BF34" i="14"/>
  <c r="AC41" i="3" s="1"/>
  <c r="BF40" i="14"/>
  <c r="BF37" i="14"/>
  <c r="BF30" i="14"/>
  <c r="AC37" i="3" s="1"/>
  <c r="BF32" i="14"/>
  <c r="AC39" i="3" s="1"/>
  <c r="BF27" i="14"/>
  <c r="AC34" i="3" s="1"/>
  <c r="BF42" i="14"/>
  <c r="BF35" i="14"/>
  <c r="AC42" i="3" s="1"/>
  <c r="BF26" i="14"/>
  <c r="AC33" i="3" s="1"/>
  <c r="BF41" i="14"/>
  <c r="BF27" i="12"/>
  <c r="AA34" i="3" s="1"/>
  <c r="BF51" i="12"/>
  <c r="BF68" i="12"/>
  <c r="BF45" i="12"/>
  <c r="BF87" i="12"/>
  <c r="BF83" i="12"/>
  <c r="BF30" i="12"/>
  <c r="AA37" i="3" s="1"/>
  <c r="BF76" i="12"/>
  <c r="BF75" i="12"/>
  <c r="BF62" i="12"/>
  <c r="BF77" i="12"/>
  <c r="BF23" i="12"/>
  <c r="AA30" i="3" s="1"/>
  <c r="BF91" i="12"/>
  <c r="BF32" i="12"/>
  <c r="AA39" i="3" s="1"/>
  <c r="BF60" i="12"/>
  <c r="BF48" i="12"/>
  <c r="BF54" i="12"/>
  <c r="BF46" i="12"/>
  <c r="BF74" i="12"/>
  <c r="BF72" i="12"/>
  <c r="BF88" i="12"/>
  <c r="BF28" i="12"/>
  <c r="AA35" i="3" s="1"/>
  <c r="BF56" i="12"/>
  <c r="BF63" i="12"/>
  <c r="BF52" i="12"/>
  <c r="BF79" i="12"/>
  <c r="BF31" i="12"/>
  <c r="AA38" i="3" s="1"/>
  <c r="BF67" i="12"/>
  <c r="BF69" i="12"/>
  <c r="BF86" i="12"/>
  <c r="BF57" i="12"/>
  <c r="BF34" i="12"/>
  <c r="AA41" i="3" s="1"/>
  <c r="BF41" i="12"/>
  <c r="BF25" i="12"/>
  <c r="AA32" i="3" s="1"/>
  <c r="BF42" i="12"/>
  <c r="BF40" i="12"/>
  <c r="BF37" i="12"/>
  <c r="BF26" i="12"/>
  <c r="AA33" i="3" s="1"/>
  <c r="BF43" i="12"/>
  <c r="BF36" i="12"/>
  <c r="AA43" i="3" s="1"/>
  <c r="BF38" i="12"/>
  <c r="BF39" i="12"/>
  <c r="BF65" i="12"/>
  <c r="BF24" i="12"/>
  <c r="AA31" i="3" s="1"/>
  <c r="BF85" i="12"/>
  <c r="BF44" i="12"/>
  <c r="BF71" i="12"/>
  <c r="BF59" i="12"/>
  <c r="BF61" i="12"/>
  <c r="BF82" i="12"/>
  <c r="BF81" i="12"/>
  <c r="BF89" i="12"/>
  <c r="BF66" i="12"/>
  <c r="BF29" i="12"/>
  <c r="AA36" i="3" s="1"/>
  <c r="BF64" i="12"/>
  <c r="BF22" i="12"/>
  <c r="AA29" i="3" s="1"/>
  <c r="BF84" i="12"/>
  <c r="BF47" i="12"/>
  <c r="BF73" i="12"/>
  <c r="BF70" i="12"/>
  <c r="BF90" i="12"/>
  <c r="BF35" i="12"/>
  <c r="AA42" i="3" s="1"/>
  <c r="BF78" i="12"/>
  <c r="BF80" i="12"/>
  <c r="BF49" i="12"/>
  <c r="BF33" i="12"/>
  <c r="AA40" i="3" s="1"/>
  <c r="AT22" i="2"/>
  <c r="AT23" i="2"/>
  <c r="Y50" i="3" s="1"/>
  <c r="P50" i="3" s="1" a="1"/>
  <c r="P50" i="3" s="1"/>
  <c r="AT27" i="2"/>
  <c r="Y54" i="3" s="1"/>
  <c r="P54" i="3" s="1" a="1"/>
  <c r="P54" i="3" s="1"/>
  <c r="AT31" i="2"/>
  <c r="Y58" i="3" s="1"/>
  <c r="P58" i="3" s="1" a="1"/>
  <c r="P58" i="3" s="1"/>
  <c r="AT35" i="2"/>
  <c r="Y62" i="3" s="1"/>
  <c r="P62" i="3" s="1" a="1"/>
  <c r="P62" i="3" s="1"/>
  <c r="AT39" i="2"/>
  <c r="AT43" i="2"/>
  <c r="AT47" i="2"/>
  <c r="AT51" i="2"/>
  <c r="AT55" i="2"/>
  <c r="AT59" i="2"/>
  <c r="AT63" i="2"/>
  <c r="AT67" i="2"/>
  <c r="AT71" i="2"/>
  <c r="AT75" i="2"/>
  <c r="AT79" i="2"/>
  <c r="AT87" i="2"/>
  <c r="AT24" i="2"/>
  <c r="Y51" i="3" s="1"/>
  <c r="P51" i="3" s="1" a="1"/>
  <c r="P51" i="3" s="1"/>
  <c r="AT32" i="2"/>
  <c r="Y59" i="3" s="1"/>
  <c r="P59" i="3" s="1" a="1"/>
  <c r="P59" i="3" s="1"/>
  <c r="AT40" i="2"/>
  <c r="AT48" i="2"/>
  <c r="AT56" i="2"/>
  <c r="AT64" i="2"/>
  <c r="AT72" i="2"/>
  <c r="AT80" i="2"/>
  <c r="AT88" i="2"/>
  <c r="AT25" i="2"/>
  <c r="Y52" i="3" s="1"/>
  <c r="P52" i="3" s="1" a="1"/>
  <c r="P52" i="3" s="1"/>
  <c r="AT49" i="2"/>
  <c r="AT57" i="2"/>
  <c r="AT65" i="2"/>
  <c r="AT73" i="2"/>
  <c r="AT81" i="2"/>
  <c r="AT89" i="2"/>
  <c r="AT26" i="2"/>
  <c r="Y53" i="3" s="1"/>
  <c r="P53" i="3" s="1" a="1"/>
  <c r="P53" i="3" s="1"/>
  <c r="AT30" i="2"/>
  <c r="Y57" i="3" s="1"/>
  <c r="P57" i="3" s="1" a="1"/>
  <c r="P57" i="3" s="1"/>
  <c r="AT34" i="2"/>
  <c r="Y61" i="3" s="1"/>
  <c r="P61" i="3" s="1" a="1"/>
  <c r="P61" i="3" s="1"/>
  <c r="AT38" i="2"/>
  <c r="AT42" i="2"/>
  <c r="AT46" i="2"/>
  <c r="AT50" i="2"/>
  <c r="AT54" i="2"/>
  <c r="AT58" i="2"/>
  <c r="AT62" i="2"/>
  <c r="AT66" i="2"/>
  <c r="AT70" i="2"/>
  <c r="AT74" i="2"/>
  <c r="AT78" i="2"/>
  <c r="AT82" i="2"/>
  <c r="AT86" i="2"/>
  <c r="AT90" i="2"/>
  <c r="AT83" i="2"/>
  <c r="AT91" i="2"/>
  <c r="AT28" i="2"/>
  <c r="Y55" i="3" s="1"/>
  <c r="P55" i="3" s="1" a="1"/>
  <c r="P55" i="3" s="1"/>
  <c r="AT36" i="2"/>
  <c r="Y63" i="3" s="1"/>
  <c r="P63" i="3" s="1" a="1"/>
  <c r="P63" i="3" s="1"/>
  <c r="AT44" i="2"/>
  <c r="AT52" i="2"/>
  <c r="AT60" i="2"/>
  <c r="AT68" i="2"/>
  <c r="AT76" i="2"/>
  <c r="AT84" i="2"/>
  <c r="AT29" i="2"/>
  <c r="Y56" i="3" s="1"/>
  <c r="P56" i="3" s="1" a="1"/>
  <c r="P56" i="3" s="1"/>
  <c r="AT33" i="2"/>
  <c r="Y60" i="3" s="1"/>
  <c r="P60" i="3" s="1" a="1"/>
  <c r="P60" i="3" s="1"/>
  <c r="AT37" i="2"/>
  <c r="Y64" i="3" s="1"/>
  <c r="P64" i="3" s="1" a="1"/>
  <c r="P64" i="3" s="1"/>
  <c r="AT41" i="2"/>
  <c r="AT45" i="2"/>
  <c r="AT53" i="2"/>
  <c r="AT61" i="2"/>
  <c r="AT69" i="2"/>
  <c r="AT77" i="2"/>
  <c r="AT85" i="2"/>
  <c r="BC18" i="2"/>
  <c r="S73" i="3" l="1" a="1"/>
  <c r="S73" i="3" s="1"/>
  <c r="R73" i="3" a="1"/>
  <c r="R73" i="3" s="1"/>
  <c r="Q73" i="3" a="1"/>
  <c r="Q73" i="3" s="1"/>
  <c r="U73" i="3"/>
  <c r="R61" i="3" a="1"/>
  <c r="R61" i="3" s="1"/>
  <c r="S61" i="3" a="1"/>
  <c r="S61" i="3" s="1"/>
  <c r="Q61" i="3" a="1"/>
  <c r="Q61" i="3" s="1"/>
  <c r="S58" i="3" a="1"/>
  <c r="S58" i="3" s="1"/>
  <c r="R58" i="3" a="1"/>
  <c r="R58" i="3" s="1"/>
  <c r="Q58" i="3" a="1"/>
  <c r="Q58" i="3" s="1"/>
  <c r="R64" i="3" a="1"/>
  <c r="R64" i="3" s="1"/>
  <c r="S64" i="3" a="1"/>
  <c r="S64" i="3" s="1"/>
  <c r="Q64" i="3" a="1"/>
  <c r="Q64" i="3" s="1"/>
  <c r="U64" i="3"/>
  <c r="S57" i="3" a="1"/>
  <c r="S57" i="3" s="1"/>
  <c r="R57" i="3" a="1"/>
  <c r="R57" i="3" s="1"/>
  <c r="Q57" i="3" a="1"/>
  <c r="Q57" i="3" s="1"/>
  <c r="R59" i="3" a="1"/>
  <c r="R59" i="3" s="1"/>
  <c r="S59" i="3" a="1"/>
  <c r="S59" i="3" s="1"/>
  <c r="Q59" i="3" a="1"/>
  <c r="Q59" i="3" s="1"/>
  <c r="R60" i="3" a="1"/>
  <c r="R60" i="3" s="1"/>
  <c r="S60" i="3" a="1"/>
  <c r="S60" i="3" s="1"/>
  <c r="Q60" i="3" a="1"/>
  <c r="Q60" i="3" s="1"/>
  <c r="R63" i="3" a="1"/>
  <c r="R63" i="3" s="1"/>
  <c r="S63" i="3" a="1"/>
  <c r="S63" i="3" s="1"/>
  <c r="Q63" i="3" a="1"/>
  <c r="Q63" i="3" s="1"/>
  <c r="U63" i="3"/>
  <c r="S53" i="3" a="1"/>
  <c r="S53" i="3" s="1"/>
  <c r="R53" i="3" a="1"/>
  <c r="R53" i="3" s="1"/>
  <c r="Q53" i="3" a="1"/>
  <c r="Q53" i="3" s="1"/>
  <c r="Q51" i="3" a="1"/>
  <c r="Q51" i="3" s="1"/>
  <c r="S51" i="3" a="1"/>
  <c r="S51" i="3" s="1"/>
  <c r="R51" i="3" a="1"/>
  <c r="R51" i="3" s="1"/>
  <c r="Q50" i="3" a="1"/>
  <c r="Q50" i="3" s="1"/>
  <c r="S50" i="3" a="1"/>
  <c r="S50" i="3" s="1"/>
  <c r="R50" i="3" a="1"/>
  <c r="R50" i="3" s="1"/>
  <c r="Q52" i="3" a="1"/>
  <c r="Q52" i="3" s="1"/>
  <c r="S52" i="3" a="1"/>
  <c r="S52" i="3" s="1"/>
  <c r="R52" i="3" a="1"/>
  <c r="R52" i="3" s="1"/>
  <c r="S54" i="3" a="1"/>
  <c r="S54" i="3" s="1"/>
  <c r="R54" i="3" a="1"/>
  <c r="R54" i="3" s="1"/>
  <c r="Q54" i="3" a="1"/>
  <c r="Q54" i="3" s="1"/>
  <c r="S56" i="3" a="1"/>
  <c r="S56" i="3" s="1"/>
  <c r="R56" i="3" a="1"/>
  <c r="R56" i="3" s="1"/>
  <c r="Q56" i="3" a="1"/>
  <c r="Q56" i="3" s="1"/>
  <c r="S55" i="3" a="1"/>
  <c r="S55" i="3" s="1"/>
  <c r="R55" i="3" a="1"/>
  <c r="R55" i="3" s="1"/>
  <c r="Q55" i="3" a="1"/>
  <c r="Q55" i="3" s="1"/>
  <c r="R62" i="3" a="1"/>
  <c r="R62" i="3" s="1"/>
  <c r="S62" i="3" a="1"/>
  <c r="S62" i="3" s="1"/>
  <c r="Q62" i="3" a="1"/>
  <c r="Q62" i="3" s="1"/>
  <c r="U62" i="3"/>
  <c r="Y49" i="3"/>
  <c r="P49" i="3" s="1" a="1"/>
  <c r="P49" i="3" s="1"/>
  <c r="BF22" i="2"/>
  <c r="BF34" i="2"/>
  <c r="Y41" i="3" s="1"/>
  <c r="P41" i="3" s="1" a="1"/>
  <c r="P41" i="3" s="1"/>
  <c r="BF30" i="2"/>
  <c r="Y37" i="3" s="1"/>
  <c r="P37" i="3" s="1" a="1"/>
  <c r="P37" i="3" s="1"/>
  <c r="BF55" i="2"/>
  <c r="BF25" i="2"/>
  <c r="Y32" i="3" s="1"/>
  <c r="P32" i="3" s="1" a="1"/>
  <c r="P32" i="3" s="1"/>
  <c r="BF33" i="2"/>
  <c r="Y40" i="3" s="1"/>
  <c r="P40" i="3" s="1" a="1"/>
  <c r="P40" i="3" s="1"/>
  <c r="BF27" i="2"/>
  <c r="Y34" i="3" s="1"/>
  <c r="P34" i="3" s="1" a="1"/>
  <c r="P34" i="3" s="1"/>
  <c r="BF23" i="2"/>
  <c r="Y30" i="3" s="1"/>
  <c r="P30" i="3" s="1" a="1"/>
  <c r="P30" i="3" s="1"/>
  <c r="BF76" i="2"/>
  <c r="BF50" i="2"/>
  <c r="BF53" i="2"/>
  <c r="BF48" i="2"/>
  <c r="BF75" i="2"/>
  <c r="BF64" i="2"/>
  <c r="BF28" i="2"/>
  <c r="Y35" i="3" s="1"/>
  <c r="P35" i="3" s="1" a="1"/>
  <c r="P35" i="3" s="1"/>
  <c r="BF71" i="2"/>
  <c r="BF59" i="2"/>
  <c r="BF42" i="2"/>
  <c r="BF82" i="2"/>
  <c r="BF38" i="2"/>
  <c r="BF54" i="2"/>
  <c r="BF85" i="2"/>
  <c r="BF80" i="2"/>
  <c r="BF74" i="2"/>
  <c r="BF24" i="2"/>
  <c r="Y31" i="3" s="1"/>
  <c r="P31" i="3" s="1" a="1"/>
  <c r="P31" i="3" s="1"/>
  <c r="BF35" i="2"/>
  <c r="Y42" i="3" s="1"/>
  <c r="P42" i="3" s="1" a="1"/>
  <c r="P42" i="3" s="1"/>
  <c r="BF73" i="2"/>
  <c r="BF84" i="2"/>
  <c r="BF81" i="2"/>
  <c r="BF49" i="2"/>
  <c r="BF56" i="2"/>
  <c r="BF62" i="2"/>
  <c r="BF79" i="2"/>
  <c r="BF31" i="2"/>
  <c r="Y38" i="3" s="1"/>
  <c r="P38" i="3" s="1" a="1"/>
  <c r="P38" i="3" s="1"/>
  <c r="BF87" i="2"/>
  <c r="BF63" i="2"/>
  <c r="BF39" i="2"/>
  <c r="BF86" i="2"/>
  <c r="BF29" i="2"/>
  <c r="Y36" i="3" s="1"/>
  <c r="P36" i="3" s="1" a="1"/>
  <c r="P36" i="3" s="1"/>
  <c r="BF89" i="2"/>
  <c r="BF57" i="2"/>
  <c r="BF47" i="2"/>
  <c r="BF51" i="2"/>
  <c r="BF69" i="2"/>
  <c r="BF36" i="2"/>
  <c r="Y43" i="3" s="1"/>
  <c r="P43" i="3" s="1" a="1"/>
  <c r="P43" i="3" s="1"/>
  <c r="BF77" i="2"/>
  <c r="BF60" i="2"/>
  <c r="BF58" i="2"/>
  <c r="BF41" i="2"/>
  <c r="BF83" i="2"/>
  <c r="BF91" i="2"/>
  <c r="BF46" i="2"/>
  <c r="BF65" i="2"/>
  <c r="BF61" i="2"/>
  <c r="BF90" i="2"/>
  <c r="BF68" i="2"/>
  <c r="BF43" i="2"/>
  <c r="BF66" i="2"/>
  <c r="BF40" i="2"/>
  <c r="BF70" i="2"/>
  <c r="BF32" i="2"/>
  <c r="Y39" i="3" s="1"/>
  <c r="P39" i="3" s="1" a="1"/>
  <c r="P39" i="3" s="1"/>
  <c r="BF88" i="2"/>
  <c r="BF78" i="2"/>
  <c r="BF44" i="2"/>
  <c r="BF26" i="2"/>
  <c r="Y33" i="3" s="1"/>
  <c r="P33" i="3" s="1" a="1"/>
  <c r="P33" i="3" s="1"/>
  <c r="BF45" i="2"/>
  <c r="BF52" i="2"/>
  <c r="BF72" i="2"/>
  <c r="BF67" i="2"/>
  <c r="BF37" i="2"/>
  <c r="Q49" i="3" l="1" a="1"/>
  <c r="Q49" i="3" s="1"/>
  <c r="S49" i="3" a="1"/>
  <c r="S49" i="3" s="1"/>
  <c r="R49" i="3" a="1"/>
  <c r="R49" i="3" s="1"/>
  <c r="S30" i="3" a="1"/>
  <c r="S30" i="3" s="1"/>
  <c r="Q30" i="3" a="1"/>
  <c r="Q30" i="3" s="1"/>
  <c r="R30" i="3" a="1"/>
  <c r="R30" i="3" s="1"/>
  <c r="S36" i="3" a="1"/>
  <c r="S36" i="3" s="1"/>
  <c r="Q36" i="3" a="1"/>
  <c r="Q36" i="3" s="1"/>
  <c r="R36" i="3" a="1"/>
  <c r="R36" i="3" s="1"/>
  <c r="S35" i="3" a="1"/>
  <c r="S35" i="3" s="1"/>
  <c r="Q35" i="3" a="1"/>
  <c r="Q35" i="3" s="1"/>
  <c r="R35" i="3" a="1"/>
  <c r="R35" i="3" s="1"/>
  <c r="S38" i="3" a="1"/>
  <c r="S38" i="3" s="1"/>
  <c r="Q38" i="3" a="1"/>
  <c r="Q38" i="3" s="1"/>
  <c r="R38" i="3" a="1"/>
  <c r="R38" i="3" s="1"/>
  <c r="S42" i="3" a="1"/>
  <c r="S42" i="3" s="1"/>
  <c r="Q42" i="3" a="1"/>
  <c r="Q42" i="3" s="1"/>
  <c r="R42" i="3" a="1"/>
  <c r="R42" i="3" s="1"/>
  <c r="U42" i="3"/>
  <c r="S40" i="3" a="1"/>
  <c r="S40" i="3" s="1"/>
  <c r="Q40" i="3" a="1"/>
  <c r="Q40" i="3" s="1"/>
  <c r="R40" i="3" a="1"/>
  <c r="R40" i="3" s="1"/>
  <c r="S41" i="3" a="1"/>
  <c r="S41" i="3" s="1"/>
  <c r="Q41" i="3" a="1"/>
  <c r="Q41" i="3" s="1"/>
  <c r="R41" i="3" a="1"/>
  <c r="R41" i="3" s="1"/>
  <c r="S33" i="3" a="1"/>
  <c r="S33" i="3" s="1"/>
  <c r="Q33" i="3" a="1"/>
  <c r="Q33" i="3" s="1"/>
  <c r="R33" i="3" a="1"/>
  <c r="R33" i="3" s="1"/>
  <c r="S39" i="3" a="1"/>
  <c r="S39" i="3" s="1"/>
  <c r="Q39" i="3" a="1"/>
  <c r="Q39" i="3" s="1"/>
  <c r="R39" i="3" a="1"/>
  <c r="R39" i="3" s="1"/>
  <c r="S43" i="3" a="1"/>
  <c r="S43" i="3" s="1"/>
  <c r="Q43" i="3" a="1"/>
  <c r="Q43" i="3" s="1"/>
  <c r="R43" i="3" a="1"/>
  <c r="R43" i="3" s="1"/>
  <c r="U43" i="3"/>
  <c r="S31" i="3" a="1"/>
  <c r="S31" i="3" s="1"/>
  <c r="Q31" i="3" a="1"/>
  <c r="Q31" i="3" s="1"/>
  <c r="R31" i="3" a="1"/>
  <c r="R31" i="3" s="1"/>
  <c r="S32" i="3" a="1"/>
  <c r="S32" i="3" s="1"/>
  <c r="Q32" i="3" a="1"/>
  <c r="Q32" i="3" s="1"/>
  <c r="R32" i="3" a="1"/>
  <c r="R32" i="3" s="1"/>
  <c r="S34" i="3" a="1"/>
  <c r="S34" i="3" s="1"/>
  <c r="Q34" i="3" a="1"/>
  <c r="Q34" i="3" s="1"/>
  <c r="R34" i="3" a="1"/>
  <c r="R34" i="3" s="1"/>
  <c r="S37" i="3" a="1"/>
  <c r="S37" i="3" s="1"/>
  <c r="Q37" i="3" a="1"/>
  <c r="Q37" i="3" s="1"/>
  <c r="R37" i="3" a="1"/>
  <c r="R37" i="3" s="1"/>
  <c r="U61" i="3"/>
  <c r="Y29" i="3"/>
  <c r="P29" i="3" s="1" a="1"/>
  <c r="P29" i="3" s="1"/>
  <c r="S29" i="3" l="1" a="1"/>
  <c r="S29" i="3" s="1"/>
  <c r="Q29" i="3" a="1"/>
  <c r="Q29" i="3" s="1"/>
  <c r="R29" i="3" a="1"/>
  <c r="R29" i="3" s="1"/>
  <c r="U29" i="3"/>
  <c r="U49" i="3"/>
  <c r="U51" i="3"/>
  <c r="U56" i="3"/>
  <c r="U58" i="3"/>
  <c r="U59" i="3"/>
  <c r="U37" i="3"/>
  <c r="U30" i="3"/>
  <c r="U53" i="3"/>
  <c r="U54" i="3"/>
  <c r="U52" i="3"/>
  <c r="U57" i="3"/>
  <c r="U55" i="3"/>
  <c r="U50" i="3"/>
  <c r="U60" i="3"/>
  <c r="U40" i="3"/>
  <c r="U36" i="3"/>
  <c r="U38" i="3"/>
  <c r="U39" i="3"/>
  <c r="U41" i="3"/>
  <c r="U31" i="3"/>
  <c r="U32" i="3"/>
  <c r="U33" i="3"/>
  <c r="U34" i="3"/>
  <c r="U35" i="3"/>
</calcChain>
</file>

<file path=xl/sharedStrings.xml><?xml version="1.0" encoding="utf-8"?>
<sst xmlns="http://schemas.openxmlformats.org/spreadsheetml/2006/main" count="1078" uniqueCount="194">
  <si>
    <t>1. Déchets putrescibles</t>
  </si>
  <si>
    <t xml:space="preserve">2. Papiers </t>
  </si>
  <si>
    <t xml:space="preserve">3. Cartons </t>
  </si>
  <si>
    <t>4. Composites</t>
  </si>
  <si>
    <t xml:space="preserve">5. Textiles </t>
  </si>
  <si>
    <t>6. Textiles sanitaires</t>
  </si>
  <si>
    <t>7. Plastiques</t>
  </si>
  <si>
    <t>8. Combustibles non classés</t>
  </si>
  <si>
    <t>9. Verre</t>
  </si>
  <si>
    <t>10. Métaux</t>
  </si>
  <si>
    <t>11. incombustibles non classés</t>
  </si>
  <si>
    <t>12. Déchets
 dangereux</t>
  </si>
  <si>
    <t>13. Fines</t>
  </si>
  <si>
    <t>1.2 Produits alimentaires non consommés</t>
  </si>
  <si>
    <t>1.3 Déchets de jardin</t>
  </si>
  <si>
    <t xml:space="preserve">1.4 Autres putrescibles </t>
  </si>
  <si>
    <t>1.1 -Déchets alimentaires ,  gaspillage - compostable</t>
  </si>
  <si>
    <t>2.1 Emballages papiers</t>
  </si>
  <si>
    <t>2.2 Journaux, magazines et revues</t>
  </si>
  <si>
    <t xml:space="preserve">2.3 Imprimés publicitaires </t>
  </si>
  <si>
    <t>2.4 Papiers bureautiques</t>
  </si>
  <si>
    <t xml:space="preserve">2.5 Autres papiers </t>
  </si>
  <si>
    <t xml:space="preserve">3.1 Emballages cartons plats </t>
  </si>
  <si>
    <t>3.2 Emballages cartons ondulés</t>
  </si>
  <si>
    <t xml:space="preserve">3.3 Autres cartons </t>
  </si>
  <si>
    <t>4.1 Composites ELA</t>
  </si>
  <si>
    <t>4.2 PAM</t>
  </si>
  <si>
    <t>4.3 Autres emballages composites</t>
  </si>
  <si>
    <t>5. Textiles</t>
  </si>
  <si>
    <t xml:space="preserve">6.1 Fraction hygiénique </t>
  </si>
  <si>
    <t xml:space="preserve">6.2 Fraction papiers souillés </t>
  </si>
  <si>
    <t>7,1 Sacs de caisse</t>
  </si>
  <si>
    <t xml:space="preserve">7.2 Autres films polyoléfines 
(PE et PP) </t>
  </si>
  <si>
    <t>7.3 Bouteilles d'eau</t>
  </si>
  <si>
    <t xml:space="preserve">7.4 Bouteilles et flacons en PET </t>
  </si>
  <si>
    <t>7.5 Bouteilles et flacons polyoléfines</t>
  </si>
  <si>
    <t>7.6 Emballage polystyrène expansé</t>
  </si>
  <si>
    <t>7.7 Autres emballages plastiques</t>
  </si>
  <si>
    <t>7.8 Autres plastiques</t>
  </si>
  <si>
    <t>8.1 Emballages en bois</t>
  </si>
  <si>
    <t>8.2 Autres combustibles</t>
  </si>
  <si>
    <t>9.1 Emballages en verre incolore</t>
  </si>
  <si>
    <t xml:space="preserve">9.2 Emballages en verre de couleur </t>
  </si>
  <si>
    <t>9.3 Autres verres</t>
  </si>
  <si>
    <t>10.1 Canettes métaux ferreux</t>
  </si>
  <si>
    <t>10.2 Autres emballages métaux ferreux</t>
  </si>
  <si>
    <t>10.3 Canettes aluminium</t>
  </si>
  <si>
    <t>10.4 Autres emballages aluminium</t>
  </si>
  <si>
    <t>10.5 Autres métaux ferreux</t>
  </si>
  <si>
    <t>10.6 Autres métaux</t>
  </si>
  <si>
    <t>11.1 Emballages incombustibles</t>
  </si>
  <si>
    <t>11.2 Autres incombustibles</t>
  </si>
  <si>
    <t>12.1 Produits chimiques</t>
  </si>
  <si>
    <t>12.2 Tubes fluorescents et ampoules basse consommation</t>
  </si>
  <si>
    <t>12.3 Piles (non rechargeables)</t>
  </si>
  <si>
    <t>12.4 Piles rechargeables, accumulateurs</t>
  </si>
  <si>
    <t xml:space="preserve">12.5 Batteries </t>
  </si>
  <si>
    <t xml:space="preserve">12.6 Autres déchets dangereux </t>
  </si>
  <si>
    <t>nb cat</t>
  </si>
  <si>
    <t>nb scat</t>
  </si>
  <si>
    <t>Rang</t>
  </si>
  <si>
    <t>Clé cat</t>
  </si>
  <si>
    <t>Clé sous cat</t>
  </si>
  <si>
    <t>poids net</t>
  </si>
  <si>
    <t>Pourcentage de la cat</t>
  </si>
  <si>
    <t>Pourcentage</t>
  </si>
  <si>
    <t>Masse</t>
  </si>
  <si>
    <t>Masse Echantillon</t>
  </si>
  <si>
    <t>Hétéroclites</t>
  </si>
  <si>
    <t>sup 100</t>
  </si>
  <si>
    <t>100-20</t>
  </si>
  <si>
    <t>Granulométrie</t>
  </si>
  <si>
    <t xml:space="preserve">Masse dans le quart </t>
  </si>
  <si>
    <t>sup 100 mm</t>
  </si>
  <si>
    <t>100 mm à 20 mm</t>
  </si>
  <si>
    <t>20 mm à 8 mm</t>
  </si>
  <si>
    <t>inf à 8 mm</t>
  </si>
  <si>
    <t>Masse du quart selectionné</t>
  </si>
  <si>
    <t>Nom Echantillon</t>
  </si>
  <si>
    <t>Typologie d'habitat</t>
  </si>
  <si>
    <t>Saisonnalité</t>
  </si>
  <si>
    <t>Masse sup 20</t>
  </si>
  <si>
    <t>masse inf 20</t>
  </si>
  <si>
    <t>masse 20-8</t>
  </si>
  <si>
    <t>masse inf 8</t>
  </si>
  <si>
    <t>Catégories</t>
  </si>
  <si>
    <t>Sous-catégories</t>
  </si>
  <si>
    <t>Nombre de catégories</t>
  </si>
  <si>
    <t>Catégories :</t>
  </si>
  <si>
    <t>Sous-catégories :</t>
  </si>
  <si>
    <t>Urbain</t>
  </si>
  <si>
    <t>Rural</t>
  </si>
  <si>
    <t>Printemps</t>
  </si>
  <si>
    <t>Eté</t>
  </si>
  <si>
    <t>Automne</t>
  </si>
  <si>
    <t>Hiver</t>
  </si>
  <si>
    <t>Poids brut</t>
  </si>
  <si>
    <t>Tare</t>
  </si>
  <si>
    <t>Poids net</t>
  </si>
  <si>
    <t>Fration :</t>
  </si>
  <si>
    <t>Total trié :</t>
  </si>
  <si>
    <t>Sup 100 mm</t>
  </si>
  <si>
    <t>100 à 20 mm</t>
  </si>
  <si>
    <t>20 à 8 mm</t>
  </si>
  <si>
    <t>Composition par sous catégories</t>
  </si>
  <si>
    <t>Résultats pour le tri des élements supérieurs à 20 mm</t>
  </si>
  <si>
    <t>Caractéristiques de l'échantillon</t>
  </si>
  <si>
    <t>Saisie des poids triés pour les élements supérieurs à 20 mm</t>
  </si>
  <si>
    <t>Saisie pour les élements de 20 et 8 mm</t>
  </si>
  <si>
    <t xml:space="preserve">Composition de l'échantillon par catégories </t>
  </si>
  <si>
    <t>Composition par catégories</t>
  </si>
  <si>
    <t>Frations :</t>
  </si>
  <si>
    <t>Nom</t>
  </si>
  <si>
    <t>Typologie</t>
  </si>
  <si>
    <t>Saison</t>
  </si>
  <si>
    <t>Moyenne</t>
  </si>
  <si>
    <t xml:space="preserve">Max </t>
  </si>
  <si>
    <t xml:space="preserve">Min </t>
  </si>
  <si>
    <t>Ec</t>
  </si>
  <si>
    <t>nb echan</t>
  </si>
  <si>
    <t>Dans ce fichier les cellules en vert sont celles qui doivent recevoir une information ou une donnée, elles sont modifiables et peuvent également restées vides. Les cellules en brun sont des cellules contenant des formules et destinées à afficher des résultats, il est conseillé de ne pas les modifier sous peine d'entrainer des erreurs.</t>
  </si>
  <si>
    <t>Non défini</t>
  </si>
  <si>
    <t>oui</t>
  </si>
  <si>
    <t>non</t>
  </si>
  <si>
    <t>Tranche granulométrique</t>
  </si>
  <si>
    <t>Catégories - fines inf à 8  mm</t>
  </si>
  <si>
    <t>Catégories - fines inf à 20  mm</t>
  </si>
  <si>
    <t>Sous catégories - fines inf à 20  mm</t>
  </si>
  <si>
    <t>Modification des catégories</t>
  </si>
  <si>
    <t>1 choisir le nombre de catégorie</t>
  </si>
  <si>
    <t>Total</t>
  </si>
  <si>
    <t xml:space="preserve">Composition granulométrique </t>
  </si>
  <si>
    <t>Résultats par échantillons</t>
  </si>
  <si>
    <t>Exemple de graphiques</t>
  </si>
  <si>
    <t>2 définir les catégories et les sous catégories. La dérnière catégorie choisie devra être celle des élements fins "Fines"</t>
  </si>
  <si>
    <t>Résultats de la campagne d'échantillonnage</t>
  </si>
  <si>
    <t>Dans cet onglet peuvent être définies , les listes des caractéristiques disponibles pour les échantillons ainsi que les catégories et sous catégories de produits.</t>
  </si>
  <si>
    <t>Caractéristiques du périmètre</t>
  </si>
  <si>
    <t>Tonnes collectées par an</t>
  </si>
  <si>
    <t>Population</t>
  </si>
  <si>
    <t>Kg/an/hab</t>
  </si>
  <si>
    <t>Performance par an par hab</t>
  </si>
  <si>
    <t>Tri des résultats :</t>
  </si>
  <si>
    <t>Instructions générales</t>
  </si>
  <si>
    <t>Préparer l'outil pour l'analyse d'une campagne de caractérisation</t>
  </si>
  <si>
    <r>
      <t>Cette étape consiste à renseigner l'onglet "</t>
    </r>
    <r>
      <rPr>
        <b/>
        <sz val="11"/>
        <color theme="1"/>
        <rFont val="Century Gothic"/>
        <family val="2"/>
      </rPr>
      <t>Catégories</t>
    </r>
    <r>
      <rPr>
        <sz val="11"/>
        <color theme="1"/>
        <rFont val="Century Gothic"/>
        <family val="2"/>
      </rPr>
      <t>".</t>
    </r>
  </si>
  <si>
    <r>
      <t xml:space="preserve">Vous pouvez renseigner les cases avec les termes de votre choix pour définir différentes </t>
    </r>
    <r>
      <rPr>
        <b/>
        <sz val="11"/>
        <color theme="1"/>
        <rFont val="Century Gothic"/>
        <family val="2"/>
      </rPr>
      <t>typologies d'habitat</t>
    </r>
    <r>
      <rPr>
        <sz val="11"/>
        <color theme="1"/>
        <rFont val="Century Gothic"/>
        <family val="2"/>
      </rPr>
      <t>.</t>
    </r>
  </si>
  <si>
    <t xml:space="preserve"> </t>
  </si>
  <si>
    <r>
      <t>Les échantillons pourront également se voir attribuer une valeur de "</t>
    </r>
    <r>
      <rPr>
        <b/>
        <sz val="11"/>
        <color theme="1"/>
        <rFont val="Century Gothic"/>
        <family val="2"/>
      </rPr>
      <t>Saisonnalité</t>
    </r>
    <r>
      <rPr>
        <sz val="11"/>
        <color theme="1"/>
        <rFont val="Century Gothic"/>
        <family val="2"/>
      </rPr>
      <t>".</t>
    </r>
  </si>
  <si>
    <t>Péri-Urbain</t>
  </si>
  <si>
    <t>Semi-Rural</t>
  </si>
  <si>
    <t>Tonnage collecté (en tonnes)</t>
  </si>
  <si>
    <t>Exemple :</t>
  </si>
  <si>
    <t>Remplir les onglets "Echantillons"</t>
  </si>
  <si>
    <t xml:space="preserve">Pour attribuer un nom spécifique à un échantillon, </t>
  </si>
  <si>
    <t>Pour chaque tranche granulométrique, la masse des différents éléments  identifiés sera saisie dans les catégories correspondantes.</t>
  </si>
  <si>
    <r>
      <t xml:space="preserve">Pour chaque catégorie et par fraction indiquer le </t>
    </r>
    <r>
      <rPr>
        <b/>
        <sz val="11"/>
        <color theme="1"/>
        <rFont val="Century Gothic"/>
        <family val="2"/>
      </rPr>
      <t>poids brut pesé</t>
    </r>
    <r>
      <rPr>
        <sz val="11"/>
        <color theme="1"/>
        <rFont val="Century Gothic"/>
        <family val="2"/>
      </rPr>
      <t>.</t>
    </r>
  </si>
  <si>
    <r>
      <rPr>
        <b/>
        <sz val="11"/>
        <color rgb="FFFF0000"/>
        <rFont val="Century Gothic"/>
        <family val="2"/>
      </rPr>
      <t xml:space="preserve">Attention : </t>
    </r>
    <r>
      <rPr>
        <sz val="11"/>
        <color theme="1"/>
        <rFont val="Century Gothic"/>
        <family val="2"/>
      </rPr>
      <t>il est important que tous les échantillons aient leur typologie et saisonnalité renseignées, pour que ces paramètres soient utilisés  efficacement.</t>
    </r>
  </si>
  <si>
    <t>Consulter les "Résultats"</t>
  </si>
  <si>
    <t>et les ajouter aux sous catégories correspondantes</t>
  </si>
  <si>
    <t>Pour chacune des granulométries saisir les poids des produits identifiés</t>
  </si>
  <si>
    <t>Composition moyenne (avec fines &lt;8 mm)</t>
  </si>
  <si>
    <t>Composition moyenne (avec fines &lt;20 mm)</t>
  </si>
  <si>
    <t>Détails des sous catégories (avec fines &lt;20 mm)</t>
  </si>
  <si>
    <t>Objet : L'outil est conçu pour consolider les données brutes de caractérisation des OMr obtenues selon la norme NF X30-408</t>
  </si>
  <si>
    <t>Pour chaque échantillon, peuvent être définies plusieurs caractéristiques :</t>
  </si>
  <si>
    <t>Si les typologies d'habitat ou saisonnalités ne sont pas utilisées, tous les échantillons devront être laissés en "Non défini".</t>
  </si>
  <si>
    <t>La principale étape est la saisie des poids des éléments triés.</t>
  </si>
  <si>
    <r>
      <t xml:space="preserve">Si un contenant est utilisé lors du tri, renseigner son poids en tant que </t>
    </r>
    <r>
      <rPr>
        <b/>
        <sz val="11"/>
        <color theme="1"/>
        <rFont val="Century Gothic"/>
        <family val="2"/>
      </rPr>
      <t>tare</t>
    </r>
    <r>
      <rPr>
        <sz val="11"/>
        <color theme="1"/>
        <rFont val="Century Gothic"/>
        <family val="2"/>
      </rPr>
      <t>.</t>
    </r>
  </si>
  <si>
    <t>Feuille de calcul de consolidation des données de caractérisation - Mode d'emploi</t>
  </si>
  <si>
    <r>
      <t>Dans sa forme initiale ce fichier permet de définir la compostion d'un flux d'OMr jusqu'à 10 échantillons. Si l'analyse comprend moins d'échantillons, les onglets supplémentaires peuvent être supprimés. En revanche pour un nombre d'échantillons plus grand, les onglets de saisie devront être dupliqués et les formules de l'onglet "</t>
    </r>
    <r>
      <rPr>
        <b/>
        <sz val="11"/>
        <color theme="1"/>
        <rFont val="Century Gothic"/>
        <family val="2"/>
      </rPr>
      <t>Résultat</t>
    </r>
    <r>
      <rPr>
        <sz val="11"/>
        <color theme="1"/>
        <rFont val="Century Gothic"/>
        <family val="2"/>
      </rPr>
      <t>" adaptées.</t>
    </r>
  </si>
  <si>
    <t>Les typologies renseignées pourront être attribuées aux échantillons.</t>
  </si>
  <si>
    <r>
      <t>A chaque typologie peut être attribué un "</t>
    </r>
    <r>
      <rPr>
        <b/>
        <sz val="11"/>
        <color theme="1"/>
        <rFont val="Century Gothic"/>
        <family val="2"/>
      </rPr>
      <t>Tonnage collecté</t>
    </r>
    <r>
      <rPr>
        <sz val="11"/>
        <color theme="1"/>
        <rFont val="Century Gothic"/>
        <family val="2"/>
      </rPr>
      <t>". Cette donnée facultative permettra de pondérer les différents habitats entre eux en fonction des tonnages collectés.</t>
    </r>
  </si>
  <si>
    <t>Par défaut, l'outil est pré-rempli avec les catégories et sous-catégories de la norme NF X30-408.</t>
  </si>
  <si>
    <r>
      <t>Cependant, si l'utilisateur le souhaite les catégories de la norme peuvent être modifiées par le biais du tableau de l'onglet "</t>
    </r>
    <r>
      <rPr>
        <b/>
        <sz val="11"/>
        <color theme="1"/>
        <rFont val="Century Gothic"/>
        <family val="2"/>
      </rPr>
      <t>Catégories</t>
    </r>
    <r>
      <rPr>
        <sz val="11"/>
        <color theme="1"/>
        <rFont val="Century Gothic"/>
        <family val="2"/>
      </rPr>
      <t>". Il est important que la dernière catégorie de la liste représente les Fines. L'outil attribuera toujours la part des éléments fin à la dernière catégorie.</t>
    </r>
  </si>
  <si>
    <t>changer le nom de l'onglet de celui-ci.</t>
  </si>
  <si>
    <t>Une typologie d'habitat - avec un menu déroulant contenant les différents choix.</t>
  </si>
  <si>
    <t>Une saison - avec un menu déroulant contenant les différents choix.</t>
  </si>
  <si>
    <t>La masse de l'échantillon à saisir en kg.</t>
  </si>
  <si>
    <t>La masse du quart tiré au sort à saisir en kg.</t>
  </si>
  <si>
    <t>Pour chaque tranche granulométrique, la masse sera renseignée en kg.</t>
  </si>
  <si>
    <t>1. Les caractéristiques de l'échantillon</t>
  </si>
  <si>
    <t>2. Saisir les poids triés par catégorie</t>
  </si>
  <si>
    <t>Les résultats seront calculés avec l'ensemble des échantillons. Il est toutefois possible de ne faire apparaître les résultats que pour certain périmètre en utilisant des tris :</t>
  </si>
  <si>
    <t>En données complémentaires, le tonnage collecté par an et la population couverte par l'étude peuvent être renseignés afin de déterminer des performances par an et par habitant.</t>
  </si>
  <si>
    <t>rafaelle.desplats@ademe.fr</t>
  </si>
  <si>
    <t>Etude réalisée pour le compte de l’ADEME par le groupement  :</t>
  </si>
  <si>
    <t>Cet outil a été élaboré dans le cadre de la création d'une boite à outils à destination des collectivités pour préparer et réaliser des campagnes locales de caractérisation des déchets ménagers.</t>
  </si>
  <si>
    <r>
      <t xml:space="preserve">Il vient en complément du </t>
    </r>
    <r>
      <rPr>
        <b/>
        <u/>
        <sz val="11"/>
        <color theme="1"/>
        <rFont val="Calibri"/>
        <family val="2"/>
        <scheme val="minor"/>
      </rPr>
      <t>Guide pour la réalisation de campagnes locales de caractérisation des déchets ménagers</t>
    </r>
    <r>
      <rPr>
        <sz val="11"/>
        <color theme="1"/>
        <rFont val="Calibri"/>
        <family val="2"/>
        <scheme val="minor"/>
      </rPr>
      <t xml:space="preserve"> disponible sur www.sinoe.org.</t>
    </r>
  </si>
  <si>
    <t>Remarque : Certaines données sont pré-renseignées afin de donner un aperçu des fonctionalités de l'outil. Si vous souhaitez utiliser cet outil pour exploiter vos données de campagne, il vous faudra supprimer au préalable ces données fictives.</t>
  </si>
  <si>
    <t>Afin d'enrichir les données statistiques des caractérisations au niveau national, nous vous remercions de transmettre à l'ADEME à la fin de vos campagnes de caractérisations vos données brutes de composition (composition par échantillon) et vos rapports finaux.</t>
  </si>
  <si>
    <t>Outil de consolidation et exploitation 
des données brutes issues d'une campagne locale de caractérisations des OMr</t>
  </si>
  <si>
    <t>- Direction Économie Circulaire et Déchets - ADEME (Angers) -</t>
  </si>
  <si>
    <r>
      <rPr>
        <b/>
        <u/>
        <sz val="10"/>
        <color theme="1"/>
        <rFont val="Calibri"/>
        <family val="2"/>
        <scheme val="minor"/>
      </rPr>
      <t xml:space="preserve">Coordination technique </t>
    </r>
    <r>
      <rPr>
        <sz val="10"/>
        <color theme="1"/>
        <rFont val="Calibri"/>
        <family val="2"/>
        <scheme val="minor"/>
      </rPr>
      <t xml:space="preserve">: Rafaëlle DESPLATS - Service Mobilisation et Valorisation des Déchets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</si>
</sst>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kg&quot;"/>
    <numFmt numFmtId="165" formatCode="0.0%"/>
  </numFmts>
  <fonts count="34" x14ac:knownFonts="1">
    <font>
      <sz val="11"/>
      <color theme="1"/>
      <name val="Calibri"/>
      <family val="2"/>
      <scheme val="minor"/>
    </font>
    <font>
      <sz val="11"/>
      <color theme="1"/>
      <name val="Century Gothic"/>
      <family val="2"/>
    </font>
    <font>
      <b/>
      <sz val="11"/>
      <color theme="1"/>
      <name val="Century Gothic"/>
      <family val="2"/>
    </font>
    <font>
      <sz val="11"/>
      <color theme="0"/>
      <name val="Century Gothic"/>
      <family val="2"/>
    </font>
    <font>
      <sz val="11"/>
      <color theme="1"/>
      <name val="Calibri"/>
      <family val="2"/>
      <scheme val="minor"/>
    </font>
    <font>
      <b/>
      <sz val="11"/>
      <color theme="0"/>
      <name val="Century Gothic"/>
      <family val="2"/>
    </font>
    <font>
      <b/>
      <sz val="8"/>
      <color theme="1"/>
      <name val="Century Gothic"/>
      <family val="2"/>
    </font>
    <font>
      <sz val="11"/>
      <color theme="1" tint="4.9989318521683403E-2"/>
      <name val="Century Gothic"/>
      <family val="2"/>
    </font>
    <font>
      <sz val="11"/>
      <color theme="0" tint="-0.34998626667073579"/>
      <name val="Century Gothic"/>
      <family val="2"/>
    </font>
    <font>
      <b/>
      <sz val="14"/>
      <color theme="1"/>
      <name val="Century Gothic"/>
      <family val="2"/>
    </font>
    <font>
      <b/>
      <sz val="11"/>
      <color rgb="FFC00000"/>
      <name val="Century Gothic"/>
      <family val="2"/>
    </font>
    <font>
      <sz val="11"/>
      <color theme="0" tint="-0.249977111117893"/>
      <name val="Century Gothic"/>
      <family val="2"/>
    </font>
    <font>
      <sz val="10"/>
      <name val="Arial"/>
      <family val="2"/>
    </font>
    <font>
      <sz val="11"/>
      <color theme="1"/>
      <name val="Wingdings 3"/>
      <family val="1"/>
      <charset val="2"/>
    </font>
    <font>
      <b/>
      <sz val="11"/>
      <color theme="1"/>
      <name val="Wingdings 3"/>
      <family val="1"/>
      <charset val="2"/>
    </font>
    <font>
      <b/>
      <sz val="10"/>
      <color theme="1"/>
      <name val="Century Gothic"/>
      <family val="2"/>
    </font>
    <font>
      <b/>
      <sz val="11"/>
      <color theme="1" tint="4.9989318521683403E-2"/>
      <name val="Century Gothic"/>
      <family val="2"/>
    </font>
    <font>
      <b/>
      <sz val="11"/>
      <color rgb="FF8D302B"/>
      <name val="Century Gothic"/>
      <family val="2"/>
    </font>
    <font>
      <b/>
      <sz val="14"/>
      <color rgb="FF8D302B"/>
      <name val="Century Gothic"/>
      <family val="2"/>
    </font>
    <font>
      <sz val="9"/>
      <color theme="1"/>
      <name val="Century Gothic"/>
      <family val="2"/>
    </font>
    <font>
      <sz val="11"/>
      <color rgb="FF8D302B"/>
      <name val="Century Gothic"/>
      <family val="2"/>
    </font>
    <font>
      <b/>
      <u/>
      <sz val="14"/>
      <color rgb="FF8D302B"/>
      <name val="Century Gothic"/>
      <family val="2"/>
    </font>
    <font>
      <b/>
      <u/>
      <sz val="12"/>
      <color rgb="FF8D302B"/>
      <name val="Century Gothic"/>
      <family val="2"/>
    </font>
    <font>
      <b/>
      <sz val="11"/>
      <color rgb="FFFF0000"/>
      <name val="Century Gothic"/>
      <family val="2"/>
    </font>
    <font>
      <b/>
      <sz val="12"/>
      <color theme="1"/>
      <name val="Century Gothic"/>
      <family val="2"/>
    </font>
    <font>
      <b/>
      <sz val="11"/>
      <color theme="1"/>
      <name val="Calibri"/>
      <family val="2"/>
      <scheme val="minor"/>
    </font>
    <font>
      <u/>
      <sz val="11"/>
      <color theme="10"/>
      <name val="Calibri"/>
      <family val="2"/>
      <scheme val="minor"/>
    </font>
    <font>
      <b/>
      <u/>
      <sz val="11"/>
      <color theme="1"/>
      <name val="Calibri"/>
      <family val="2"/>
      <scheme val="minor"/>
    </font>
    <font>
      <b/>
      <sz val="14"/>
      <color theme="1"/>
      <name val="Calibri"/>
      <family val="2"/>
      <scheme val="minor"/>
    </font>
    <font>
      <sz val="10"/>
      <color theme="1"/>
      <name val="Calibri"/>
      <family val="2"/>
      <scheme val="minor"/>
    </font>
    <font>
      <b/>
      <u/>
      <sz val="10"/>
      <color theme="1"/>
      <name val="Calibri"/>
      <family val="2"/>
      <scheme val="minor"/>
    </font>
    <font>
      <u/>
      <sz val="10"/>
      <color theme="10"/>
      <name val="Calibri"/>
      <family val="2"/>
      <scheme val="minor"/>
    </font>
    <font>
      <b/>
      <i/>
      <sz val="10.5"/>
      <color theme="1"/>
      <name val="Calibri"/>
      <family val="2"/>
      <scheme val="minor"/>
    </font>
    <font>
      <sz val="11"/>
      <color rgb="FFFF0000"/>
      <name val="Century Gothic"/>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CCFF9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9" fontId="4" fillId="0" borderId="0" applyFont="0" applyFill="0" applyBorder="0" applyAlignment="0" applyProtection="0"/>
    <xf numFmtId="0" fontId="12" fillId="0" borderId="0"/>
    <xf numFmtId="0" fontId="26" fillId="0" borderId="0" applyNumberFormat="0" applyFill="0" applyBorder="0" applyAlignment="0" applyProtection="0"/>
  </cellStyleXfs>
  <cellXfs count="125">
    <xf numFmtId="0" fontId="0" fillId="0" borderId="0" xfId="0"/>
    <xf numFmtId="0" fontId="1" fillId="2" borderId="0" xfId="0" applyFont="1" applyFill="1"/>
    <xf numFmtId="0" fontId="1" fillId="2" borderId="0" xfId="0" applyFont="1" applyFill="1" applyAlignment="1">
      <alignment wrapText="1"/>
    </xf>
    <xf numFmtId="0" fontId="1" fillId="2" borderId="0" xfId="0" applyFont="1" applyFill="1" applyAlignment="1"/>
    <xf numFmtId="0" fontId="1" fillId="3" borderId="0" xfId="0" applyFont="1" applyFill="1"/>
    <xf numFmtId="0" fontId="3" fillId="2" borderId="0" xfId="0" applyFont="1" applyFill="1" applyBorder="1" applyAlignment="1"/>
    <xf numFmtId="0" fontId="1" fillId="2" borderId="0" xfId="0" applyFont="1" applyFill="1" applyBorder="1"/>
    <xf numFmtId="9" fontId="1" fillId="2" borderId="0" xfId="1" applyFont="1" applyFill="1" applyBorder="1"/>
    <xf numFmtId="0" fontId="0" fillId="2" borderId="0" xfId="0" applyFill="1"/>
    <xf numFmtId="9" fontId="1" fillId="2" borderId="0" xfId="1" applyFont="1" applyFill="1"/>
    <xf numFmtId="0" fontId="1" fillId="2" borderId="0" xfId="1" applyNumberFormat="1" applyFont="1" applyFill="1" applyBorder="1"/>
    <xf numFmtId="0" fontId="1" fillId="2" borderId="0" xfId="0" quotePrefix="1" applyFont="1" applyFill="1" applyAlignment="1">
      <alignment horizontal="left"/>
    </xf>
    <xf numFmtId="0" fontId="1" fillId="2" borderId="1" xfId="0" applyFont="1" applyFill="1" applyBorder="1"/>
    <xf numFmtId="0" fontId="1" fillId="2" borderId="1" xfId="0" quotePrefix="1" applyFont="1" applyFill="1" applyBorder="1" applyAlignment="1">
      <alignment horizontal="left"/>
    </xf>
    <xf numFmtId="0" fontId="1" fillId="2" borderId="1" xfId="0" applyFont="1" applyFill="1" applyBorder="1" applyAlignment="1">
      <alignment horizontal="center" vertical="center"/>
    </xf>
    <xf numFmtId="0" fontId="1" fillId="2" borderId="1" xfId="0" quotePrefix="1" applyFont="1" applyFill="1" applyBorder="1" applyAlignment="1">
      <alignment horizontal="center" vertical="center"/>
    </xf>
    <xf numFmtId="0" fontId="3" fillId="2" borderId="0" xfId="0" applyFont="1" applyFill="1" applyAlignment="1"/>
    <xf numFmtId="0" fontId="2" fillId="2" borderId="0" xfId="0" quotePrefix="1" applyFont="1" applyFill="1" applyAlignment="1">
      <alignment horizontal="left"/>
    </xf>
    <xf numFmtId="0" fontId="2" fillId="2" borderId="0" xfId="0" applyFont="1" applyFill="1" applyAlignment="1"/>
    <xf numFmtId="0" fontId="3" fillId="2" borderId="0" xfId="0" applyFont="1" applyFill="1"/>
    <xf numFmtId="0" fontId="8" fillId="2" borderId="0" xfId="0" applyFont="1" applyFill="1"/>
    <xf numFmtId="0" fontId="2" fillId="2" borderId="0" xfId="0" applyFont="1" applyFill="1"/>
    <xf numFmtId="0" fontId="8" fillId="2" borderId="0" xfId="0" applyFont="1" applyFill="1" applyAlignment="1">
      <alignment horizontal="center" vertical="center"/>
    </xf>
    <xf numFmtId="0" fontId="9" fillId="2" borderId="0" xfId="0" applyFont="1" applyFill="1"/>
    <xf numFmtId="0" fontId="1" fillId="4" borderId="1" xfId="0" applyFont="1" applyFill="1" applyBorder="1" applyAlignment="1">
      <alignment horizontal="center" vertical="center"/>
    </xf>
    <xf numFmtId="0" fontId="9" fillId="2" borderId="2" xfId="0" applyFont="1" applyFill="1" applyBorder="1"/>
    <xf numFmtId="0" fontId="1" fillId="2" borderId="2" xfId="0" applyFont="1" applyFill="1" applyBorder="1"/>
    <xf numFmtId="0" fontId="3" fillId="2" borderId="2" xfId="0" applyFont="1" applyFill="1" applyBorder="1"/>
    <xf numFmtId="0" fontId="2" fillId="2" borderId="2" xfId="0" applyFont="1" applyFill="1" applyBorder="1"/>
    <xf numFmtId="0" fontId="2" fillId="2" borderId="0" xfId="0" applyFont="1" applyFill="1" applyBorder="1"/>
    <xf numFmtId="0" fontId="3" fillId="2" borderId="0" xfId="0" quotePrefix="1" applyFont="1" applyFill="1" applyAlignment="1">
      <alignment horizontal="left"/>
    </xf>
    <xf numFmtId="0" fontId="9" fillId="2" borderId="2" xfId="0" quotePrefix="1" applyFont="1" applyFill="1" applyBorder="1" applyAlignment="1">
      <alignment horizontal="left"/>
    </xf>
    <xf numFmtId="0" fontId="6" fillId="2" borderId="1" xfId="0" quotePrefix="1" applyFont="1" applyFill="1" applyBorder="1" applyAlignment="1">
      <alignment horizontal="center"/>
    </xf>
    <xf numFmtId="0" fontId="2" fillId="5" borderId="1" xfId="0" applyFont="1" applyFill="1" applyBorder="1"/>
    <xf numFmtId="0" fontId="2" fillId="5" borderId="1" xfId="0" quotePrefix="1" applyFont="1" applyFill="1" applyBorder="1" applyAlignment="1">
      <alignment horizontal="left"/>
    </xf>
    <xf numFmtId="0" fontId="6" fillId="2" borderId="1" xfId="0" quotePrefix="1" applyFont="1" applyFill="1" applyBorder="1" applyAlignment="1">
      <alignment horizontal="center" vertical="center"/>
    </xf>
    <xf numFmtId="0" fontId="1" fillId="2" borderId="0" xfId="0" applyFont="1" applyFill="1" applyAlignment="1">
      <alignment horizontal="center" vertical="center"/>
    </xf>
    <xf numFmtId="0" fontId="1" fillId="2" borderId="2" xfId="0" applyFont="1" applyFill="1" applyBorder="1" applyAlignment="1">
      <alignment horizontal="center" vertical="center"/>
    </xf>
    <xf numFmtId="9" fontId="1" fillId="2" borderId="0" xfId="1" applyFont="1" applyFill="1" applyBorder="1" applyAlignment="1">
      <alignment horizontal="center" vertical="center"/>
    </xf>
    <xf numFmtId="0" fontId="1" fillId="3" borderId="0" xfId="0" applyFont="1" applyFill="1" applyAlignment="1">
      <alignment horizontal="center" vertical="center"/>
    </xf>
    <xf numFmtId="0" fontId="1" fillId="2" borderId="0" xfId="1" applyNumberFormat="1"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quotePrefix="1" applyFont="1" applyFill="1" applyAlignment="1">
      <alignment horizontal="center" vertical="center"/>
    </xf>
    <xf numFmtId="0" fontId="10" fillId="2" borderId="0" xfId="0" applyFont="1" applyFill="1"/>
    <xf numFmtId="0" fontId="10" fillId="2" borderId="0" xfId="0" quotePrefix="1" applyFont="1" applyFill="1" applyAlignment="1">
      <alignment horizontal="left"/>
    </xf>
    <xf numFmtId="164" fontId="7" fillId="6" borderId="1" xfId="0" applyNumberFormat="1" applyFont="1" applyFill="1" applyBorder="1" applyAlignment="1">
      <alignment horizontal="center" vertical="center"/>
    </xf>
    <xf numFmtId="0" fontId="2" fillId="2" borderId="0" xfId="0" quotePrefix="1" applyFont="1" applyFill="1" applyBorder="1" applyAlignment="1">
      <alignment horizontal="left"/>
    </xf>
    <xf numFmtId="0" fontId="1" fillId="6" borderId="1" xfId="0" quotePrefix="1" applyFont="1" applyFill="1" applyBorder="1" applyAlignment="1">
      <alignment horizontal="center" vertical="center"/>
    </xf>
    <xf numFmtId="0" fontId="1" fillId="2" borderId="0" xfId="0" quotePrefix="1" applyFont="1" applyFill="1" applyAlignment="1">
      <alignment horizontal="left" wrapText="1"/>
    </xf>
    <xf numFmtId="9" fontId="1" fillId="2" borderId="0" xfId="1" applyFont="1" applyFill="1" applyAlignment="1">
      <alignment horizontal="center" vertical="center"/>
    </xf>
    <xf numFmtId="9" fontId="1" fillId="3" borderId="0" xfId="0" applyNumberFormat="1" applyFont="1" applyFill="1"/>
    <xf numFmtId="0" fontId="0" fillId="3" borderId="0" xfId="0" applyFill="1"/>
    <xf numFmtId="9" fontId="1" fillId="3" borderId="0" xfId="1" applyFont="1" applyFill="1"/>
    <xf numFmtId="0" fontId="5" fillId="2" borderId="0" xfId="0" applyFont="1" applyFill="1" applyAlignment="1">
      <alignment horizontal="center" vertical="center"/>
    </xf>
    <xf numFmtId="0" fontId="1" fillId="8" borderId="0" xfId="0" applyFont="1" applyFill="1"/>
    <xf numFmtId="0" fontId="15" fillId="2" borderId="1" xfId="0" quotePrefix="1" applyFont="1" applyFill="1" applyBorder="1" applyAlignment="1">
      <alignment horizontal="center"/>
    </xf>
    <xf numFmtId="164" fontId="7" fillId="4" borderId="1" xfId="0" applyNumberFormat="1" applyFont="1" applyFill="1" applyBorder="1" applyAlignment="1">
      <alignment horizontal="center" vertical="center"/>
    </xf>
    <xf numFmtId="164" fontId="1" fillId="4" borderId="1" xfId="0" applyNumberFormat="1" applyFont="1" applyFill="1" applyBorder="1"/>
    <xf numFmtId="165" fontId="1" fillId="4" borderId="1" xfId="1" applyNumberFormat="1" applyFont="1" applyFill="1" applyBorder="1"/>
    <xf numFmtId="0" fontId="13" fillId="7" borderId="0" xfId="0" applyFont="1" applyFill="1"/>
    <xf numFmtId="0" fontId="14" fillId="7" borderId="0" xfId="0" applyFont="1" applyFill="1" applyAlignment="1">
      <alignment horizontal="center" vertical="center"/>
    </xf>
    <xf numFmtId="0" fontId="2" fillId="2" borderId="1" xfId="0" quotePrefix="1" applyFont="1" applyFill="1" applyBorder="1" applyAlignment="1">
      <alignment horizontal="center" vertical="center"/>
    </xf>
    <xf numFmtId="164" fontId="16" fillId="4" borderId="1" xfId="0" applyNumberFormat="1" applyFont="1" applyFill="1" applyBorder="1" applyAlignment="1">
      <alignment horizontal="center" vertical="center"/>
    </xf>
    <xf numFmtId="164" fontId="1" fillId="2" borderId="0" xfId="0" applyNumberFormat="1" applyFont="1" applyFill="1" applyBorder="1"/>
    <xf numFmtId="165" fontId="1" fillId="2" borderId="0" xfId="1" applyNumberFormat="1" applyFont="1" applyFill="1" applyBorder="1"/>
    <xf numFmtId="0" fontId="17" fillId="2" borderId="0" xfId="0" applyFont="1" applyFill="1"/>
    <xf numFmtId="0" fontId="17" fillId="2" borderId="0" xfId="0" quotePrefix="1" applyFont="1" applyFill="1" applyAlignment="1">
      <alignment horizontal="left"/>
    </xf>
    <xf numFmtId="0" fontId="18" fillId="2" borderId="0" xfId="0" applyFont="1" applyFill="1"/>
    <xf numFmtId="0" fontId="1" fillId="6" borderId="1" xfId="0" applyFont="1" applyFill="1" applyBorder="1" applyAlignment="1"/>
    <xf numFmtId="0" fontId="2" fillId="2" borderId="0" xfId="0" quotePrefix="1" applyFont="1" applyFill="1" applyAlignment="1">
      <alignment horizontal="left" vertical="center"/>
    </xf>
    <xf numFmtId="0" fontId="2" fillId="2" borderId="0" xfId="0" applyFont="1" applyFill="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6" fillId="2" borderId="0" xfId="0" quotePrefix="1" applyFont="1" applyFill="1" applyBorder="1" applyAlignment="1">
      <alignment horizontal="center"/>
    </xf>
    <xf numFmtId="164" fontId="7" fillId="4" borderId="0" xfId="0" applyNumberFormat="1" applyFont="1" applyFill="1" applyBorder="1" applyAlignment="1">
      <alignment horizontal="center" vertical="center"/>
    </xf>
    <xf numFmtId="0" fontId="1" fillId="6" borderId="1" xfId="0" applyFont="1" applyFill="1" applyBorder="1" applyAlignment="1">
      <alignment horizontal="center" vertical="center"/>
    </xf>
    <xf numFmtId="0" fontId="3" fillId="2" borderId="0" xfId="0" applyFont="1" applyFill="1" applyAlignment="1">
      <alignment horizontal="center" vertical="center"/>
    </xf>
    <xf numFmtId="9" fontId="3" fillId="2" borderId="0" xfId="1" applyFont="1" applyFill="1" applyAlignment="1">
      <alignment horizontal="center" vertical="center"/>
    </xf>
    <xf numFmtId="9" fontId="1" fillId="4" borderId="0" xfId="1" applyFont="1" applyFill="1" applyAlignment="1">
      <alignment horizontal="center" vertical="center"/>
    </xf>
    <xf numFmtId="164" fontId="1" fillId="4" borderId="0" xfId="1" applyNumberFormat="1" applyFont="1" applyFill="1" applyAlignment="1">
      <alignment horizontal="center" vertical="center"/>
    </xf>
    <xf numFmtId="0" fontId="2" fillId="6" borderId="1" xfId="0" applyFont="1" applyFill="1" applyBorder="1" applyAlignment="1"/>
    <xf numFmtId="0" fontId="19" fillId="2" borderId="0" xfId="0" applyFont="1" applyFill="1" applyAlignment="1">
      <alignment horizontal="left" vertical="center"/>
    </xf>
    <xf numFmtId="0" fontId="2" fillId="6"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xf numFmtId="0" fontId="20" fillId="2" borderId="0" xfId="0" applyFont="1" applyFill="1" applyAlignment="1">
      <alignment wrapText="1"/>
    </xf>
    <xf numFmtId="0" fontId="21" fillId="2" borderId="0" xfId="0" quotePrefix="1" applyFont="1" applyFill="1" applyAlignment="1">
      <alignment horizontal="left" wrapText="1"/>
    </xf>
    <xf numFmtId="0" fontId="22" fillId="2" borderId="0" xfId="0" applyFont="1" applyFill="1" applyAlignment="1">
      <alignment wrapText="1"/>
    </xf>
    <xf numFmtId="0" fontId="22" fillId="2" borderId="0" xfId="0" quotePrefix="1" applyFont="1" applyFill="1" applyAlignment="1">
      <alignment horizontal="left" wrapText="1"/>
    </xf>
    <xf numFmtId="0" fontId="3" fillId="2" borderId="0" xfId="0" applyFont="1" applyFill="1" applyBorder="1" applyAlignment="1">
      <alignment horizontal="left" vertical="center"/>
    </xf>
    <xf numFmtId="0" fontId="11" fillId="2" borderId="0" xfId="0" quotePrefix="1" applyFont="1" applyFill="1" applyAlignment="1">
      <alignment horizontal="left"/>
    </xf>
    <xf numFmtId="0" fontId="24" fillId="2" borderId="0" xfId="0" quotePrefix="1" applyFont="1" applyFill="1" applyAlignment="1">
      <alignment horizontal="left" wrapText="1"/>
    </xf>
    <xf numFmtId="0" fontId="1" fillId="2" borderId="0" xfId="0" quotePrefix="1" applyFont="1" applyFill="1" applyAlignment="1">
      <alignment horizontal="left" vertical="top" wrapText="1"/>
    </xf>
    <xf numFmtId="0" fontId="25" fillId="0" borderId="0" xfId="0" applyFont="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8" borderId="8" xfId="0" applyFill="1" applyBorder="1"/>
    <xf numFmtId="0" fontId="0" fillId="8" borderId="2" xfId="0" applyFill="1" applyBorder="1"/>
    <xf numFmtId="0" fontId="0" fillId="8" borderId="9" xfId="0" applyFill="1" applyBorder="1"/>
    <xf numFmtId="0" fontId="29" fillId="9" borderId="6" xfId="0" applyFont="1" applyFill="1" applyBorder="1"/>
    <xf numFmtId="0" fontId="29" fillId="9" borderId="0" xfId="0" applyFont="1" applyFill="1" applyBorder="1"/>
    <xf numFmtId="0" fontId="29" fillId="9" borderId="7" xfId="0" applyFont="1" applyFill="1" applyBorder="1"/>
    <xf numFmtId="0" fontId="29" fillId="0" borderId="6" xfId="0" applyFont="1" applyBorder="1"/>
    <xf numFmtId="0" fontId="29" fillId="0" borderId="0" xfId="0" applyFont="1" applyBorder="1"/>
    <xf numFmtId="0" fontId="29" fillId="0" borderId="7" xfId="0" applyFont="1" applyBorder="1"/>
    <xf numFmtId="0" fontId="29" fillId="8" borderId="6" xfId="0" applyFont="1" applyFill="1" applyBorder="1"/>
    <xf numFmtId="0" fontId="29" fillId="8" borderId="0" xfId="0" applyFont="1" applyFill="1" applyBorder="1"/>
    <xf numFmtId="0" fontId="29" fillId="8" borderId="7" xfId="0" applyFont="1" applyFill="1" applyBorder="1"/>
    <xf numFmtId="0" fontId="29" fillId="8" borderId="0" xfId="0" quotePrefix="1" applyFont="1" applyFill="1" applyBorder="1"/>
    <xf numFmtId="0" fontId="31" fillId="8" borderId="0" xfId="3" applyFont="1" applyFill="1" applyBorder="1"/>
    <xf numFmtId="0" fontId="33" fillId="2" borderId="0" xfId="0" applyFont="1" applyFill="1" applyAlignment="1">
      <alignment wrapText="1"/>
    </xf>
    <xf numFmtId="0" fontId="28" fillId="8" borderId="6" xfId="0" applyFont="1" applyFill="1" applyBorder="1" applyAlignment="1">
      <alignment horizontal="center" wrapText="1"/>
    </xf>
    <xf numFmtId="0" fontId="28" fillId="8" borderId="0" xfId="0" applyFont="1" applyFill="1" applyBorder="1" applyAlignment="1">
      <alignment horizontal="center"/>
    </xf>
    <xf numFmtId="0" fontId="28" fillId="8" borderId="7" xfId="0" applyFont="1" applyFill="1" applyBorder="1" applyAlignment="1">
      <alignment horizontal="center"/>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32" fillId="0" borderId="6" xfId="0" applyFont="1" applyBorder="1" applyAlignment="1">
      <alignment horizontal="left" wrapText="1"/>
    </xf>
    <xf numFmtId="0" fontId="32" fillId="0" borderId="0" xfId="0" applyFont="1" applyBorder="1" applyAlignment="1">
      <alignment horizontal="left" wrapText="1"/>
    </xf>
    <xf numFmtId="0" fontId="32" fillId="0" borderId="7" xfId="0" applyFont="1" applyBorder="1" applyAlignment="1">
      <alignment horizontal="left" wrapText="1"/>
    </xf>
    <xf numFmtId="0" fontId="1" fillId="2" borderId="0" xfId="0" applyFont="1" applyFill="1" applyAlignment="1">
      <alignment horizontal="left" wrapText="1"/>
    </xf>
  </cellXfs>
  <cellStyles count="4">
    <cellStyle name="Lien hypertexte" xfId="3" builtinId="8"/>
    <cellStyle name="Normal" xfId="0" builtinId="0"/>
    <cellStyle name="Normal 2" xfId="2"/>
    <cellStyle name="Pourcentage" xfId="1" builtinId="5"/>
  </cellStyles>
  <dxfs count="682">
    <dxf>
      <border>
        <bottom style="thin">
          <color auto="1"/>
        </bottom>
        <vertical/>
        <horizontal/>
      </border>
    </dxf>
    <dxf>
      <font>
        <color theme="0"/>
      </font>
      <fill>
        <patternFill>
          <bgColor theme="0"/>
        </patternFill>
      </fill>
      <border>
        <left/>
        <right/>
        <top/>
        <bottom/>
      </border>
    </dxf>
    <dxf>
      <font>
        <color theme="0"/>
      </font>
      <fill>
        <patternFill>
          <bgColor theme="0"/>
        </patternFill>
      </fill>
    </dxf>
    <dxf>
      <fill>
        <patternFill>
          <bgColor theme="5" tint="0.59996337778862885"/>
        </patternFill>
      </fill>
      <border>
        <left style="thin">
          <color auto="1"/>
        </left>
        <right style="thin">
          <color auto="1"/>
        </right>
        <vertical/>
        <horizontal/>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ill>
        <patternFill>
          <bgColor theme="0" tint="-0.14996795556505021"/>
        </patternFill>
      </fill>
      <border>
        <left style="thin">
          <color auto="1"/>
        </left>
        <right style="thin">
          <color auto="1"/>
        </right>
        <vertical/>
        <horizontal/>
      </border>
    </dxf>
    <dxf>
      <border>
        <bottom style="thin">
          <color auto="1"/>
        </bottom>
        <vertical/>
        <horizontal/>
      </border>
    </dxf>
    <dxf>
      <border>
        <bottom style="dotted">
          <color auto="1"/>
        </bottom>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ill>
        <patternFill>
          <bgColor rgb="FFCCFF99"/>
        </patternFill>
      </fill>
      <border>
        <left style="thin">
          <color auto="1"/>
        </left>
        <right style="thin">
          <color auto="1"/>
        </right>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fill>
        <patternFill>
          <bgColor theme="0" tint="-0.14996795556505021"/>
        </patternFill>
      </fill>
      <border>
        <left style="thin">
          <color auto="1"/>
        </left>
        <right style="thin">
          <color auto="1"/>
        </right>
        <vertical/>
        <horizontal/>
      </border>
    </dxf>
    <dxf>
      <border>
        <bottom style="thin">
          <color auto="1"/>
        </bottom>
        <vertical/>
        <horizontal/>
      </border>
    </dxf>
    <dxf>
      <border>
        <bottom style="dotted">
          <color auto="1"/>
        </bottom>
        <vertical/>
        <horizontal/>
      </border>
    </dxf>
    <dxf>
      <font>
        <color theme="0"/>
      </font>
      <fill>
        <patternFill>
          <bgColor theme="0"/>
        </patternFill>
      </fill>
    </dxf>
    <dxf>
      <font>
        <color theme="0"/>
      </font>
      <fill>
        <patternFill>
          <bgColor theme="0"/>
        </patternFill>
      </fill>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font>
        <color theme="0"/>
      </font>
      <fill>
        <patternFill>
          <bgColor theme="0"/>
        </patternFill>
      </fill>
      <border>
        <left/>
        <right/>
        <top/>
        <bottom/>
      </border>
    </dxf>
    <dxf>
      <font>
        <color theme="0"/>
      </font>
      <fill>
        <patternFill>
          <bgColor theme="0"/>
        </patternFill>
      </fill>
    </dxf>
    <dxf>
      <fill>
        <patternFill>
          <bgColor theme="5" tint="0.59996337778862885"/>
        </patternFill>
      </fill>
      <border>
        <left style="thin">
          <color auto="1"/>
        </left>
        <right style="thin">
          <color auto="1"/>
        </right>
        <vertical/>
        <horizontal/>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ill>
        <patternFill>
          <bgColor theme="0" tint="-0.14996795556505021"/>
        </patternFill>
      </fill>
      <border>
        <left style="thin">
          <color auto="1"/>
        </left>
        <right style="thin">
          <color auto="1"/>
        </right>
        <vertical/>
        <horizontal/>
      </border>
    </dxf>
    <dxf>
      <border>
        <bottom style="thin">
          <color auto="1"/>
        </bottom>
        <vertical/>
        <horizontal/>
      </border>
    </dxf>
    <dxf>
      <border>
        <bottom style="dotted">
          <color auto="1"/>
        </bottom>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ill>
        <patternFill>
          <bgColor rgb="FFCCFF99"/>
        </patternFill>
      </fill>
      <border>
        <left style="thin">
          <color auto="1"/>
        </left>
        <right style="thin">
          <color auto="1"/>
        </right>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fill>
        <patternFill>
          <bgColor theme="0" tint="-0.14996795556505021"/>
        </patternFill>
      </fill>
      <border>
        <left style="thin">
          <color auto="1"/>
        </left>
        <right style="thin">
          <color auto="1"/>
        </right>
        <vertical/>
        <horizontal/>
      </border>
    </dxf>
    <dxf>
      <border>
        <bottom style="thin">
          <color auto="1"/>
        </bottom>
        <vertical/>
        <horizontal/>
      </border>
    </dxf>
    <dxf>
      <border>
        <bottom style="dotted">
          <color auto="1"/>
        </bottom>
        <vertical/>
        <horizontal/>
      </border>
    </dxf>
    <dxf>
      <font>
        <color theme="0"/>
      </font>
      <fill>
        <patternFill>
          <bgColor theme="0"/>
        </patternFill>
      </fill>
    </dxf>
    <dxf>
      <font>
        <color theme="0"/>
      </font>
      <fill>
        <patternFill>
          <bgColor theme="0"/>
        </patternFill>
      </fill>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font>
        <color theme="0"/>
      </font>
      <fill>
        <patternFill>
          <bgColor theme="0"/>
        </patternFill>
      </fill>
      <border>
        <left/>
        <right/>
        <top/>
        <bottom/>
      </border>
    </dxf>
    <dxf>
      <font>
        <color theme="0"/>
      </font>
      <fill>
        <patternFill>
          <bgColor theme="0"/>
        </patternFill>
      </fill>
    </dxf>
    <dxf>
      <fill>
        <patternFill>
          <bgColor theme="5" tint="0.59996337778862885"/>
        </patternFill>
      </fill>
      <border>
        <left style="thin">
          <color auto="1"/>
        </left>
        <right style="thin">
          <color auto="1"/>
        </right>
        <vertical/>
        <horizontal/>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ill>
        <patternFill>
          <bgColor theme="0" tint="-0.14996795556505021"/>
        </patternFill>
      </fill>
      <border>
        <left style="thin">
          <color auto="1"/>
        </left>
        <right style="thin">
          <color auto="1"/>
        </right>
        <vertical/>
        <horizontal/>
      </border>
    </dxf>
    <dxf>
      <border>
        <bottom style="thin">
          <color auto="1"/>
        </bottom>
        <vertical/>
        <horizontal/>
      </border>
    </dxf>
    <dxf>
      <border>
        <bottom style="dotted">
          <color auto="1"/>
        </bottom>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ill>
        <patternFill>
          <bgColor rgb="FFCCFF99"/>
        </patternFill>
      </fill>
      <border>
        <left style="thin">
          <color auto="1"/>
        </left>
        <right style="thin">
          <color auto="1"/>
        </right>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fill>
        <patternFill>
          <bgColor theme="0" tint="-0.14996795556505021"/>
        </patternFill>
      </fill>
      <border>
        <left style="thin">
          <color auto="1"/>
        </left>
        <right style="thin">
          <color auto="1"/>
        </right>
        <vertical/>
        <horizontal/>
      </border>
    </dxf>
    <dxf>
      <border>
        <bottom style="thin">
          <color auto="1"/>
        </bottom>
        <vertical/>
        <horizontal/>
      </border>
    </dxf>
    <dxf>
      <border>
        <bottom style="dotted">
          <color auto="1"/>
        </bottom>
        <vertical/>
        <horizontal/>
      </border>
    </dxf>
    <dxf>
      <font>
        <color theme="0"/>
      </font>
      <fill>
        <patternFill>
          <bgColor theme="0"/>
        </patternFill>
      </fill>
    </dxf>
    <dxf>
      <font>
        <color theme="0"/>
      </font>
      <fill>
        <patternFill>
          <bgColor theme="0"/>
        </patternFill>
      </fill>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font>
        <color theme="0"/>
      </font>
      <fill>
        <patternFill>
          <bgColor theme="0"/>
        </patternFill>
      </fill>
      <border>
        <left/>
        <right/>
        <top/>
        <bottom/>
      </border>
    </dxf>
    <dxf>
      <font>
        <color theme="0"/>
      </font>
      <fill>
        <patternFill>
          <bgColor theme="0"/>
        </patternFill>
      </fill>
    </dxf>
    <dxf>
      <fill>
        <patternFill>
          <bgColor theme="5" tint="0.59996337778862885"/>
        </patternFill>
      </fill>
      <border>
        <left style="thin">
          <color auto="1"/>
        </left>
        <right style="thin">
          <color auto="1"/>
        </right>
        <vertical/>
        <horizontal/>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ill>
        <patternFill>
          <bgColor theme="0" tint="-0.14996795556505021"/>
        </patternFill>
      </fill>
      <border>
        <left style="thin">
          <color auto="1"/>
        </left>
        <right style="thin">
          <color auto="1"/>
        </right>
        <vertical/>
        <horizontal/>
      </border>
    </dxf>
    <dxf>
      <border>
        <bottom style="thin">
          <color auto="1"/>
        </bottom>
        <vertical/>
        <horizontal/>
      </border>
    </dxf>
    <dxf>
      <border>
        <bottom style="dotted">
          <color auto="1"/>
        </bottom>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ill>
        <patternFill>
          <bgColor rgb="FFCCFF99"/>
        </patternFill>
      </fill>
      <border>
        <left style="thin">
          <color auto="1"/>
        </left>
        <right style="thin">
          <color auto="1"/>
        </right>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fill>
        <patternFill>
          <bgColor theme="0" tint="-0.14996795556505021"/>
        </patternFill>
      </fill>
      <border>
        <left style="thin">
          <color auto="1"/>
        </left>
        <right style="thin">
          <color auto="1"/>
        </right>
        <vertical/>
        <horizontal/>
      </border>
    </dxf>
    <dxf>
      <border>
        <bottom style="thin">
          <color auto="1"/>
        </bottom>
        <vertical/>
        <horizontal/>
      </border>
    </dxf>
    <dxf>
      <border>
        <bottom style="dotted">
          <color auto="1"/>
        </bottom>
        <vertical/>
        <horizontal/>
      </border>
    </dxf>
    <dxf>
      <font>
        <color theme="0"/>
      </font>
      <fill>
        <patternFill>
          <bgColor theme="0"/>
        </patternFill>
      </fill>
    </dxf>
    <dxf>
      <font>
        <color theme="0"/>
      </font>
      <fill>
        <patternFill>
          <bgColor theme="0"/>
        </patternFill>
      </fill>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font>
        <color theme="0"/>
      </font>
      <fill>
        <patternFill>
          <bgColor theme="0"/>
        </patternFill>
      </fill>
      <border>
        <left/>
        <right/>
        <top/>
        <bottom/>
      </border>
    </dxf>
    <dxf>
      <font>
        <color theme="0"/>
      </font>
      <fill>
        <patternFill>
          <bgColor theme="0"/>
        </patternFill>
      </fill>
    </dxf>
    <dxf>
      <fill>
        <patternFill>
          <bgColor theme="5" tint="0.59996337778862885"/>
        </patternFill>
      </fill>
      <border>
        <left style="thin">
          <color auto="1"/>
        </left>
        <right style="thin">
          <color auto="1"/>
        </right>
        <vertical/>
        <horizontal/>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ill>
        <patternFill>
          <bgColor theme="0" tint="-0.14996795556505021"/>
        </patternFill>
      </fill>
      <border>
        <left style="thin">
          <color auto="1"/>
        </left>
        <right style="thin">
          <color auto="1"/>
        </right>
        <vertical/>
        <horizontal/>
      </border>
    </dxf>
    <dxf>
      <border>
        <bottom style="thin">
          <color auto="1"/>
        </bottom>
        <vertical/>
        <horizontal/>
      </border>
    </dxf>
    <dxf>
      <border>
        <bottom style="dotted">
          <color auto="1"/>
        </bottom>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ill>
        <patternFill>
          <bgColor rgb="FFCCFF99"/>
        </patternFill>
      </fill>
      <border>
        <left style="thin">
          <color auto="1"/>
        </left>
        <right style="thin">
          <color auto="1"/>
        </right>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fill>
        <patternFill>
          <bgColor theme="0" tint="-0.14996795556505021"/>
        </patternFill>
      </fill>
      <border>
        <left style="thin">
          <color auto="1"/>
        </left>
        <right style="thin">
          <color auto="1"/>
        </right>
        <vertical/>
        <horizontal/>
      </border>
    </dxf>
    <dxf>
      <border>
        <bottom style="thin">
          <color auto="1"/>
        </bottom>
        <vertical/>
        <horizontal/>
      </border>
    </dxf>
    <dxf>
      <border>
        <bottom style="dotted">
          <color auto="1"/>
        </bottom>
        <vertical/>
        <horizontal/>
      </border>
    </dxf>
    <dxf>
      <font>
        <color theme="0"/>
      </font>
      <fill>
        <patternFill>
          <bgColor theme="0"/>
        </patternFill>
      </fill>
    </dxf>
    <dxf>
      <font>
        <color theme="0"/>
      </font>
      <fill>
        <patternFill>
          <bgColor theme="0"/>
        </patternFill>
      </fill>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font>
        <color theme="0"/>
      </font>
      <fill>
        <patternFill>
          <bgColor theme="0"/>
        </patternFill>
      </fill>
      <border>
        <left/>
        <right/>
        <top/>
        <bottom/>
      </border>
    </dxf>
    <dxf>
      <font>
        <color theme="0"/>
      </font>
      <fill>
        <patternFill>
          <bgColor theme="0"/>
        </patternFill>
      </fill>
    </dxf>
    <dxf>
      <fill>
        <patternFill>
          <bgColor theme="5" tint="0.59996337778862885"/>
        </patternFill>
      </fill>
      <border>
        <left style="thin">
          <color auto="1"/>
        </left>
        <right style="thin">
          <color auto="1"/>
        </right>
        <vertical/>
        <horizontal/>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ill>
        <patternFill>
          <bgColor theme="0" tint="-0.14996795556505021"/>
        </patternFill>
      </fill>
      <border>
        <left style="thin">
          <color auto="1"/>
        </left>
        <right style="thin">
          <color auto="1"/>
        </right>
        <vertical/>
        <horizontal/>
      </border>
    </dxf>
    <dxf>
      <border>
        <bottom style="thin">
          <color auto="1"/>
        </bottom>
        <vertical/>
        <horizontal/>
      </border>
    </dxf>
    <dxf>
      <border>
        <bottom style="dotted">
          <color auto="1"/>
        </bottom>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ill>
        <patternFill>
          <bgColor rgb="FFCCFF99"/>
        </patternFill>
      </fill>
      <border>
        <left style="thin">
          <color auto="1"/>
        </left>
        <right style="thin">
          <color auto="1"/>
        </right>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fill>
        <patternFill>
          <bgColor theme="0" tint="-0.14996795556505021"/>
        </patternFill>
      </fill>
      <border>
        <left style="thin">
          <color auto="1"/>
        </left>
        <right style="thin">
          <color auto="1"/>
        </right>
        <vertical/>
        <horizontal/>
      </border>
    </dxf>
    <dxf>
      <border>
        <bottom style="thin">
          <color auto="1"/>
        </bottom>
        <vertical/>
        <horizontal/>
      </border>
    </dxf>
    <dxf>
      <border>
        <bottom style="dotted">
          <color auto="1"/>
        </bottom>
        <vertical/>
        <horizontal/>
      </border>
    </dxf>
    <dxf>
      <font>
        <color theme="0"/>
      </font>
      <fill>
        <patternFill>
          <bgColor theme="0"/>
        </patternFill>
      </fill>
    </dxf>
    <dxf>
      <font>
        <color theme="0"/>
      </font>
      <fill>
        <patternFill>
          <bgColor theme="0"/>
        </patternFill>
      </fill>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font>
        <color theme="0"/>
      </font>
      <fill>
        <patternFill>
          <bgColor theme="0"/>
        </patternFill>
      </fill>
      <border>
        <left/>
        <right/>
        <top/>
        <bottom/>
      </border>
    </dxf>
    <dxf>
      <font>
        <color theme="0"/>
      </font>
      <fill>
        <patternFill>
          <bgColor theme="0"/>
        </patternFill>
      </fill>
    </dxf>
    <dxf>
      <fill>
        <patternFill>
          <bgColor theme="5" tint="0.59996337778862885"/>
        </patternFill>
      </fill>
      <border>
        <left style="thin">
          <color auto="1"/>
        </left>
        <right style="thin">
          <color auto="1"/>
        </right>
        <vertical/>
        <horizontal/>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ill>
        <patternFill>
          <bgColor theme="0" tint="-0.14996795556505021"/>
        </patternFill>
      </fill>
      <border>
        <left style="thin">
          <color auto="1"/>
        </left>
        <right style="thin">
          <color auto="1"/>
        </right>
        <vertical/>
        <horizontal/>
      </border>
    </dxf>
    <dxf>
      <border>
        <bottom style="thin">
          <color auto="1"/>
        </bottom>
        <vertical/>
        <horizontal/>
      </border>
    </dxf>
    <dxf>
      <border>
        <bottom style="dotted">
          <color auto="1"/>
        </bottom>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ill>
        <patternFill>
          <bgColor rgb="FFCCFF99"/>
        </patternFill>
      </fill>
      <border>
        <left style="thin">
          <color auto="1"/>
        </left>
        <right style="thin">
          <color auto="1"/>
        </right>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fill>
        <patternFill>
          <bgColor theme="0" tint="-0.14996795556505021"/>
        </patternFill>
      </fill>
      <border>
        <left style="thin">
          <color auto="1"/>
        </left>
        <right style="thin">
          <color auto="1"/>
        </right>
        <vertical/>
        <horizontal/>
      </border>
    </dxf>
    <dxf>
      <border>
        <bottom style="thin">
          <color auto="1"/>
        </bottom>
        <vertical/>
        <horizontal/>
      </border>
    </dxf>
    <dxf>
      <border>
        <bottom style="dotted">
          <color auto="1"/>
        </bottom>
        <vertical/>
        <horizontal/>
      </border>
    </dxf>
    <dxf>
      <font>
        <color theme="0"/>
      </font>
      <fill>
        <patternFill>
          <bgColor theme="0"/>
        </patternFill>
      </fill>
    </dxf>
    <dxf>
      <font>
        <color theme="0"/>
      </font>
      <fill>
        <patternFill>
          <bgColor theme="0"/>
        </patternFill>
      </fill>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font>
        <color theme="0"/>
      </font>
      <fill>
        <patternFill>
          <bgColor theme="0"/>
        </patternFill>
      </fill>
      <border>
        <left/>
        <right/>
        <top/>
        <bottom/>
      </border>
    </dxf>
    <dxf>
      <font>
        <color theme="0"/>
      </font>
      <fill>
        <patternFill>
          <bgColor theme="0"/>
        </patternFill>
      </fill>
    </dxf>
    <dxf>
      <fill>
        <patternFill>
          <bgColor theme="5" tint="0.59996337778862885"/>
        </patternFill>
      </fill>
      <border>
        <left style="thin">
          <color auto="1"/>
        </left>
        <right style="thin">
          <color auto="1"/>
        </right>
        <vertical/>
        <horizontal/>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ill>
        <patternFill>
          <bgColor theme="0" tint="-0.14996795556505021"/>
        </patternFill>
      </fill>
      <border>
        <left style="thin">
          <color auto="1"/>
        </left>
        <right style="thin">
          <color auto="1"/>
        </right>
        <vertical/>
        <horizontal/>
      </border>
    </dxf>
    <dxf>
      <border>
        <bottom style="thin">
          <color auto="1"/>
        </bottom>
        <vertical/>
        <horizontal/>
      </border>
    </dxf>
    <dxf>
      <border>
        <bottom style="dotted">
          <color auto="1"/>
        </bottom>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ill>
        <patternFill>
          <bgColor rgb="FFCCFF99"/>
        </patternFill>
      </fill>
      <border>
        <left style="thin">
          <color auto="1"/>
        </left>
        <right style="thin">
          <color auto="1"/>
        </right>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fill>
        <patternFill>
          <bgColor theme="0" tint="-0.14996795556505021"/>
        </patternFill>
      </fill>
      <border>
        <left style="thin">
          <color auto="1"/>
        </left>
        <right style="thin">
          <color auto="1"/>
        </right>
        <vertical/>
        <horizontal/>
      </border>
    </dxf>
    <dxf>
      <border>
        <bottom style="thin">
          <color auto="1"/>
        </bottom>
        <vertical/>
        <horizontal/>
      </border>
    </dxf>
    <dxf>
      <border>
        <bottom style="dotted">
          <color auto="1"/>
        </bottom>
        <vertical/>
        <horizontal/>
      </border>
    </dxf>
    <dxf>
      <font>
        <color theme="0"/>
      </font>
      <fill>
        <patternFill>
          <bgColor theme="0"/>
        </patternFill>
      </fill>
    </dxf>
    <dxf>
      <font>
        <color theme="0"/>
      </font>
      <fill>
        <patternFill>
          <bgColor theme="0"/>
        </patternFill>
      </fill>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font>
        <color theme="0"/>
      </font>
      <fill>
        <patternFill>
          <bgColor theme="0"/>
        </patternFill>
      </fill>
      <border>
        <left/>
        <right/>
        <top/>
        <bottom/>
      </border>
    </dxf>
    <dxf>
      <font>
        <color theme="0"/>
      </font>
      <fill>
        <patternFill>
          <bgColor theme="0"/>
        </patternFill>
      </fill>
    </dxf>
    <dxf>
      <fill>
        <patternFill>
          <bgColor theme="5" tint="0.59996337778862885"/>
        </patternFill>
      </fill>
      <border>
        <left style="thin">
          <color auto="1"/>
        </left>
        <right style="thin">
          <color auto="1"/>
        </right>
        <vertical/>
        <horizontal/>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ill>
        <patternFill>
          <bgColor theme="0" tint="-0.14996795556505021"/>
        </patternFill>
      </fill>
      <border>
        <left style="thin">
          <color auto="1"/>
        </left>
        <right style="thin">
          <color auto="1"/>
        </right>
        <vertical/>
        <horizontal/>
      </border>
    </dxf>
    <dxf>
      <border>
        <bottom style="thin">
          <color auto="1"/>
        </bottom>
        <vertical/>
        <horizontal/>
      </border>
    </dxf>
    <dxf>
      <border>
        <bottom style="dotted">
          <color auto="1"/>
        </bottom>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ill>
        <patternFill>
          <bgColor rgb="FFCCFF99"/>
        </patternFill>
      </fill>
      <border>
        <left style="thin">
          <color auto="1"/>
        </left>
        <right style="thin">
          <color auto="1"/>
        </right>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fill>
        <patternFill>
          <bgColor theme="0" tint="-0.14996795556505021"/>
        </patternFill>
      </fill>
      <border>
        <left style="thin">
          <color auto="1"/>
        </left>
        <right style="thin">
          <color auto="1"/>
        </right>
        <vertical/>
        <horizontal/>
      </border>
    </dxf>
    <dxf>
      <border>
        <bottom style="thin">
          <color auto="1"/>
        </bottom>
        <vertical/>
        <horizontal/>
      </border>
    </dxf>
    <dxf>
      <border>
        <bottom style="dotted">
          <color auto="1"/>
        </bottom>
        <vertical/>
        <horizontal/>
      </border>
    </dxf>
    <dxf>
      <font>
        <color theme="0"/>
      </font>
      <fill>
        <patternFill>
          <bgColor theme="0"/>
        </patternFill>
      </fill>
    </dxf>
    <dxf>
      <font>
        <color theme="0"/>
      </font>
      <fill>
        <patternFill>
          <bgColor theme="0"/>
        </patternFill>
      </fill>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font>
        <color theme="0"/>
      </font>
      <fill>
        <patternFill>
          <bgColor theme="0"/>
        </patternFill>
      </fill>
      <border>
        <left/>
        <right/>
        <top/>
        <bottom/>
      </border>
    </dxf>
    <dxf>
      <font>
        <color theme="0"/>
      </font>
      <fill>
        <patternFill>
          <bgColor theme="0"/>
        </patternFill>
      </fill>
    </dxf>
    <dxf>
      <fill>
        <patternFill>
          <bgColor theme="5" tint="0.59996337778862885"/>
        </patternFill>
      </fill>
      <border>
        <left style="thin">
          <color auto="1"/>
        </left>
        <right style="thin">
          <color auto="1"/>
        </right>
        <vertical/>
        <horizontal/>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ill>
        <patternFill>
          <bgColor theme="0" tint="-0.24994659260841701"/>
        </patternFill>
      </fill>
      <border>
        <left style="thin">
          <color auto="1"/>
        </left>
        <right style="thin">
          <color auto="1"/>
        </right>
        <vertical/>
        <horizontal/>
      </border>
    </dxf>
    <dxf>
      <border>
        <bottom style="thin">
          <color auto="1"/>
        </bottom>
        <vertical/>
        <horizontal/>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ill>
        <patternFill>
          <bgColor theme="0" tint="-0.14996795556505021"/>
        </patternFill>
      </fill>
      <border>
        <left style="thin">
          <color auto="1"/>
        </left>
        <right style="thin">
          <color auto="1"/>
        </right>
        <vertical/>
        <horizontal/>
      </border>
    </dxf>
    <dxf>
      <border>
        <bottom style="thin">
          <color auto="1"/>
        </bottom>
        <vertical/>
        <horizontal/>
      </border>
    </dxf>
    <dxf>
      <border>
        <bottom style="dotted">
          <color auto="1"/>
        </bottom>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ill>
        <patternFill>
          <bgColor rgb="FFCCFF99"/>
        </patternFill>
      </fill>
      <border>
        <left style="thin">
          <color auto="1"/>
        </left>
        <right style="thin">
          <color auto="1"/>
        </right>
        <vertical/>
        <horizontal/>
      </border>
    </dxf>
    <dxf>
      <fill>
        <patternFill>
          <bgColor theme="5" tint="0.59996337778862885"/>
        </patternFill>
      </fill>
      <border>
        <left style="thin">
          <color auto="1"/>
        </left>
        <right style="thin">
          <color auto="1"/>
        </right>
        <vertical/>
        <horizontal/>
      </border>
    </dxf>
    <dxf>
      <font>
        <color theme="0"/>
      </font>
      <fill>
        <patternFill>
          <bgColor theme="0"/>
        </patternFill>
      </fill>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border>
        <bottom style="thin">
          <color auto="1"/>
        </bottom>
        <vertical/>
        <horizontal/>
      </border>
    </dxf>
    <dxf>
      <border>
        <bottom style="dotted">
          <color auto="1"/>
        </bottom>
        <vertical/>
        <horizontal/>
      </border>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fill>
        <patternFill>
          <bgColor theme="0" tint="-0.14996795556505021"/>
        </patternFill>
      </fill>
      <border>
        <left style="thin">
          <color auto="1"/>
        </left>
        <right style="thin">
          <color auto="1"/>
        </right>
        <vertical/>
        <horizontal/>
      </border>
    </dxf>
    <dxf>
      <border>
        <bottom style="thin">
          <color auto="1"/>
        </bottom>
        <vertical/>
        <horizontal/>
      </border>
    </dxf>
    <dxf>
      <border>
        <bottom style="dotted">
          <color auto="1"/>
        </bottom>
        <vertical/>
        <horizontal/>
      </border>
    </dxf>
    <dxf>
      <font>
        <color theme="0"/>
      </font>
      <fill>
        <patternFill>
          <bgColor theme="0"/>
        </patternFill>
      </fill>
    </dxf>
    <dxf>
      <font>
        <color theme="0"/>
      </font>
      <fill>
        <patternFill>
          <bgColor theme="0"/>
        </patternFill>
      </fill>
    </dxf>
    <dxf>
      <fill>
        <patternFill>
          <bgColor theme="5" tint="0.59996337778862885"/>
        </patternFill>
      </fill>
      <border>
        <left style="thin">
          <color auto="1"/>
        </left>
        <right style="thin">
          <color auto="1"/>
        </right>
        <vertical/>
        <horizontal/>
      </border>
    </dxf>
    <dxf>
      <fill>
        <patternFill>
          <bgColor rgb="FFCCFF99"/>
        </patternFill>
      </fill>
      <border>
        <left style="thin">
          <color auto="1"/>
        </left>
        <right style="thin">
          <color auto="1"/>
        </right>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14996795556505021"/>
        </patternFill>
      </fill>
      <border>
        <left style="thin">
          <color auto="1"/>
        </left>
        <right style="thin">
          <color auto="1"/>
        </right>
        <vertical/>
        <horizontal/>
      </border>
    </dxf>
    <dxf>
      <border>
        <bottom style="dotted">
          <color auto="1"/>
        </bottom>
        <vertical/>
        <horizontal/>
      </border>
    </dxf>
    <dxf>
      <border>
        <bottom style="thin">
          <color auto="1"/>
        </bottom>
        <vertical/>
        <horizontal/>
      </border>
    </dxf>
    <dxf>
      <font>
        <color theme="0"/>
      </font>
      <fill>
        <patternFill>
          <bgColor theme="0"/>
        </patternFill>
      </fill>
    </dxf>
    <dxf>
      <font>
        <color theme="0"/>
      </font>
      <fill>
        <patternFill>
          <bgColor theme="0"/>
        </patternFill>
      </fill>
    </dxf>
    <dxf>
      <font>
        <color theme="1"/>
      </font>
      <fill>
        <patternFill>
          <bgColor rgb="FFCCFF99"/>
        </patternFill>
      </fill>
      <border>
        <left style="thin">
          <color auto="1"/>
        </left>
        <right style="thin">
          <color auto="1"/>
        </right>
        <top style="thin">
          <color auto="1"/>
        </top>
        <bottom style="thin">
          <color auto="1"/>
        </bottom>
        <vertical/>
        <horizontal/>
      </border>
    </dxf>
    <dxf>
      <font>
        <color theme="1"/>
      </font>
      <fill>
        <patternFill>
          <bgColor rgb="FF92D050"/>
        </patternFill>
      </fill>
      <border>
        <left style="thin">
          <color auto="1"/>
        </left>
        <right style="thin">
          <color auto="1"/>
        </right>
        <top style="thin">
          <color auto="1"/>
        </top>
        <bottom style="thin">
          <color auto="1"/>
        </bottom>
        <vertical/>
        <horizontal/>
      </border>
    </dxf>
  </dxfs>
  <tableStyles count="0" defaultTableStyle="TableStyleMedium2" defaultPivotStyle="PivotStyleMedium9"/>
  <colors>
    <mruColors>
      <color rgb="FF99FF66"/>
      <color rgb="FF8D302B"/>
      <color rgb="FFCCFF99"/>
      <color rgb="FFAFFFAF"/>
      <color rgb="FFCCFFCC"/>
      <color rgb="FFCCFF66"/>
      <color rgb="FFCCFF33"/>
      <color rgb="FF99FF33"/>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a:t>Répartition</a:t>
            </a:r>
            <a:r>
              <a:rPr lang="fr-FR" baseline="0"/>
              <a:t> granulométrique par échantillon</a:t>
            </a:r>
            <a:endParaRPr lang="fr-FR"/>
          </a:p>
        </c:rich>
      </c:tx>
      <c:overlay val="1"/>
    </c:title>
    <c:autoTitleDeleted val="0"/>
    <c:plotArea>
      <c:layout>
        <c:manualLayout>
          <c:layoutTarget val="inner"/>
          <c:xMode val="edge"/>
          <c:yMode val="edge"/>
          <c:x val="0.11452197523776329"/>
          <c:y val="0.25085433070866142"/>
          <c:w val="0.88547802476223669"/>
          <c:h val="0.54038188976377965"/>
        </c:manualLayout>
      </c:layout>
      <c:barChart>
        <c:barDir val="col"/>
        <c:grouping val="stacked"/>
        <c:varyColors val="0"/>
        <c:ser>
          <c:idx val="0"/>
          <c:order val="0"/>
          <c:tx>
            <c:strRef>
              <c:f>Résultats!$X$21</c:f>
              <c:strCache>
                <c:ptCount val="1"/>
                <c:pt idx="0">
                  <c:v>sup 100 mm</c:v>
                </c:pt>
              </c:strCache>
            </c:strRef>
          </c:tx>
          <c:invertIfNegative val="0"/>
          <c:val>
            <c:numRef>
              <c:f>Résultats!$Y$21:$AH$21</c:f>
              <c:numCache>
                <c:formatCode>0%</c:formatCode>
                <c:ptCount val="10"/>
                <c:pt idx="0">
                  <c:v>0.42290909090909085</c:v>
                </c:pt>
                <c:pt idx="1">
                  <c:v>0.41527272727272724</c:v>
                </c:pt>
                <c:pt idx="2">
                  <c:v>0.45345454545454539</c:v>
                </c:pt>
                <c:pt idx="3">
                  <c:v>0.16763636363636364</c:v>
                </c:pt>
                <c:pt idx="4">
                  <c:v>0.42290909090909085</c:v>
                </c:pt>
                <c:pt idx="5">
                  <c:v>0.43381818181818183</c:v>
                </c:pt>
                <c:pt idx="6">
                  <c:v>0.42290909090909085</c:v>
                </c:pt>
                <c:pt idx="7">
                  <c:v>0.42290909090909085</c:v>
                </c:pt>
                <c:pt idx="8">
                  <c:v>0.42290909090909085</c:v>
                </c:pt>
                <c:pt idx="9">
                  <c:v>0.42290909090909085</c:v>
                </c:pt>
              </c:numCache>
            </c:numRef>
          </c:val>
        </c:ser>
        <c:ser>
          <c:idx val="1"/>
          <c:order val="1"/>
          <c:tx>
            <c:strRef>
              <c:f>Résultats!$X$22</c:f>
              <c:strCache>
                <c:ptCount val="1"/>
                <c:pt idx="0">
                  <c:v>100 mm à 20 mm</c:v>
                </c:pt>
              </c:strCache>
            </c:strRef>
          </c:tx>
          <c:invertIfNegative val="0"/>
          <c:val>
            <c:numRef>
              <c:f>Résultats!$Y$22:$AH$22</c:f>
              <c:numCache>
                <c:formatCode>0%</c:formatCode>
                <c:ptCount val="10"/>
                <c:pt idx="0">
                  <c:v>0.23083636363636365</c:v>
                </c:pt>
                <c:pt idx="1">
                  <c:v>0.23389090909090912</c:v>
                </c:pt>
                <c:pt idx="2">
                  <c:v>0.21861818181818182</c:v>
                </c:pt>
                <c:pt idx="3">
                  <c:v>0.35672727272727278</c:v>
                </c:pt>
                <c:pt idx="4">
                  <c:v>0.30778181818181816</c:v>
                </c:pt>
                <c:pt idx="5">
                  <c:v>0.30196363636363638</c:v>
                </c:pt>
                <c:pt idx="6">
                  <c:v>0.30778181818181816</c:v>
                </c:pt>
                <c:pt idx="7">
                  <c:v>0.30778181818181816</c:v>
                </c:pt>
                <c:pt idx="8">
                  <c:v>0.30778181818181816</c:v>
                </c:pt>
                <c:pt idx="9">
                  <c:v>0.30778181818181816</c:v>
                </c:pt>
              </c:numCache>
            </c:numRef>
          </c:val>
        </c:ser>
        <c:ser>
          <c:idx val="2"/>
          <c:order val="2"/>
          <c:tx>
            <c:strRef>
              <c:f>Résultats!$X$23</c:f>
              <c:strCache>
                <c:ptCount val="1"/>
                <c:pt idx="0">
                  <c:v>20 mm à 8 mm</c:v>
                </c:pt>
              </c:strCache>
            </c:strRef>
          </c:tx>
          <c:invertIfNegative val="0"/>
          <c:val>
            <c:numRef>
              <c:f>Résultats!$Y$23:$AH$23</c:f>
              <c:numCache>
                <c:formatCode>0%</c:formatCode>
                <c:ptCount val="10"/>
                <c:pt idx="0">
                  <c:v>0.23083636363636362</c:v>
                </c:pt>
                <c:pt idx="1">
                  <c:v>0.23389090909090907</c:v>
                </c:pt>
                <c:pt idx="2">
                  <c:v>0.21861818181818182</c:v>
                </c:pt>
                <c:pt idx="3">
                  <c:v>0.35672727272727273</c:v>
                </c:pt>
                <c:pt idx="4">
                  <c:v>0.23083636363636362</c:v>
                </c:pt>
                <c:pt idx="5">
                  <c:v>0.22647272727272727</c:v>
                </c:pt>
                <c:pt idx="6">
                  <c:v>0.23083636363636362</c:v>
                </c:pt>
                <c:pt idx="7">
                  <c:v>0.23083636363636362</c:v>
                </c:pt>
                <c:pt idx="8">
                  <c:v>0.23083636363636362</c:v>
                </c:pt>
                <c:pt idx="9">
                  <c:v>0.23083636363636362</c:v>
                </c:pt>
              </c:numCache>
            </c:numRef>
          </c:val>
        </c:ser>
        <c:ser>
          <c:idx val="3"/>
          <c:order val="3"/>
          <c:tx>
            <c:strRef>
              <c:f>Résultats!$X$24</c:f>
              <c:strCache>
                <c:ptCount val="1"/>
                <c:pt idx="0">
                  <c:v>inf à 8 mm</c:v>
                </c:pt>
              </c:strCache>
            </c:strRef>
          </c:tx>
          <c:invertIfNegative val="0"/>
          <c:val>
            <c:numRef>
              <c:f>Résultats!$Y$24:$AH$24</c:f>
              <c:numCache>
                <c:formatCode>0%</c:formatCode>
                <c:ptCount val="10"/>
                <c:pt idx="0">
                  <c:v>0.11541818181818181</c:v>
                </c:pt>
                <c:pt idx="1">
                  <c:v>0.11694545454545453</c:v>
                </c:pt>
                <c:pt idx="2">
                  <c:v>0.10930909090909091</c:v>
                </c:pt>
                <c:pt idx="3">
                  <c:v>0.11890909090909089</c:v>
                </c:pt>
                <c:pt idx="4">
                  <c:v>3.847272727272727E-2</c:v>
                </c:pt>
                <c:pt idx="5">
                  <c:v>3.7745454545454547E-2</c:v>
                </c:pt>
                <c:pt idx="6">
                  <c:v>3.847272727272727E-2</c:v>
                </c:pt>
                <c:pt idx="7">
                  <c:v>3.847272727272727E-2</c:v>
                </c:pt>
                <c:pt idx="8">
                  <c:v>3.847272727272727E-2</c:v>
                </c:pt>
                <c:pt idx="9">
                  <c:v>3.847272727272727E-2</c:v>
                </c:pt>
              </c:numCache>
            </c:numRef>
          </c:val>
        </c:ser>
        <c:dLbls>
          <c:showLegendKey val="0"/>
          <c:showVal val="0"/>
          <c:showCatName val="0"/>
          <c:showSerName val="0"/>
          <c:showPercent val="0"/>
          <c:showBubbleSize val="0"/>
        </c:dLbls>
        <c:gapWidth val="150"/>
        <c:overlap val="100"/>
        <c:axId val="117889280"/>
        <c:axId val="117895168"/>
      </c:barChart>
      <c:catAx>
        <c:axId val="117889280"/>
        <c:scaling>
          <c:orientation val="minMax"/>
        </c:scaling>
        <c:delete val="0"/>
        <c:axPos val="b"/>
        <c:majorTickMark val="out"/>
        <c:minorTickMark val="none"/>
        <c:tickLblPos val="nextTo"/>
        <c:crossAx val="117895168"/>
        <c:crosses val="autoZero"/>
        <c:auto val="1"/>
        <c:lblAlgn val="ctr"/>
        <c:lblOffset val="100"/>
        <c:noMultiLvlLbl val="0"/>
      </c:catAx>
      <c:valAx>
        <c:axId val="117895168"/>
        <c:scaling>
          <c:orientation val="minMax"/>
          <c:max val="1"/>
          <c:min val="0"/>
        </c:scaling>
        <c:delete val="0"/>
        <c:axPos val="l"/>
        <c:majorGridlines/>
        <c:numFmt formatCode="0%" sourceLinked="1"/>
        <c:majorTickMark val="out"/>
        <c:minorTickMark val="none"/>
        <c:tickLblPos val="nextTo"/>
        <c:crossAx val="117889280"/>
        <c:crosses val="autoZero"/>
        <c:crossBetween val="between"/>
        <c:majorUnit val="0.2"/>
      </c:valAx>
    </c:plotArea>
    <c:legend>
      <c:legendPos val="r"/>
      <c:layout>
        <c:manualLayout>
          <c:xMode val="edge"/>
          <c:yMode val="edge"/>
          <c:x val="0.10553696581642852"/>
          <c:y val="1.0771834036504746E-2"/>
          <c:w val="0.84121448033518231"/>
          <c:h val="0.26943044619422568"/>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Composition granulométrique moyenne</a:t>
            </a:r>
          </a:p>
        </c:rich>
      </c:tx>
      <c:overlay val="1"/>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0.15635178533196945"/>
          <c:y val="0.2305346042271032"/>
          <c:w val="0.674334470406183"/>
          <c:h val="0.76484571781468491"/>
        </c:manualLayout>
      </c:layout>
      <c:pie3DChart>
        <c:varyColors val="1"/>
        <c:ser>
          <c:idx val="0"/>
          <c:order val="0"/>
          <c:tx>
            <c:strRef>
              <c:f>Résultats!$P$20</c:f>
              <c:strCache>
                <c:ptCount val="1"/>
                <c:pt idx="0">
                  <c:v>Moyenne</c:v>
                </c:pt>
              </c:strCache>
            </c:strRef>
          </c:tx>
          <c:explosion val="25"/>
          <c:cat>
            <c:strRef>
              <c:f>Résultats!$O$21:$O$24</c:f>
              <c:strCache>
                <c:ptCount val="4"/>
                <c:pt idx="0">
                  <c:v>sup 100 mm</c:v>
                </c:pt>
                <c:pt idx="1">
                  <c:v>100 mm à 20 mm</c:v>
                </c:pt>
                <c:pt idx="2">
                  <c:v>20 mm à 8 mm</c:v>
                </c:pt>
                <c:pt idx="3">
                  <c:v>inf à 8 mm</c:v>
                </c:pt>
              </c:strCache>
            </c:strRef>
          </c:cat>
          <c:val>
            <c:numRef>
              <c:f>Résultats!$P$21:$P$24</c:f>
              <c:numCache>
                <c:formatCode>0%</c:formatCode>
                <c:ptCount val="4"/>
                <c:pt idx="0">
                  <c:v>0.33527272727272728</c:v>
                </c:pt>
                <c:pt idx="1">
                  <c:v>0.27381818181818179</c:v>
                </c:pt>
                <c:pt idx="2">
                  <c:v>0.27381818181818179</c:v>
                </c:pt>
                <c:pt idx="3">
                  <c:v>0.11709090909090908</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79210989000706467"/>
          <c:y val="0.19465055240188001"/>
          <c:w val="0.2053009951296195"/>
          <c:h val="0.7241057193432215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4682442769520121"/>
          <c:y val="0.16700844278436819"/>
          <c:w val="0.82703178145512557"/>
          <c:h val="0.48392269919230951"/>
        </c:manualLayout>
      </c:layout>
      <c:barChart>
        <c:barDir val="col"/>
        <c:grouping val="clustered"/>
        <c:varyColors val="0"/>
        <c:ser>
          <c:idx val="0"/>
          <c:order val="0"/>
          <c:tx>
            <c:strRef>
              <c:f>Résultats!$O$26</c:f>
              <c:strCache>
                <c:ptCount val="1"/>
                <c:pt idx="0">
                  <c:v>Composition moyenne (avec fines &lt;8 mm)</c:v>
                </c:pt>
              </c:strCache>
            </c:strRef>
          </c:tx>
          <c:invertIfNegative val="0"/>
          <c:cat>
            <c:strRef>
              <c:f>Résultats!$O$29:$O$41</c:f>
              <c:strCache>
                <c:ptCount val="13"/>
                <c:pt idx="0">
                  <c:v>1. Déchets putrescibles</c:v>
                </c:pt>
                <c:pt idx="1">
                  <c:v>2. Papiers </c:v>
                </c:pt>
                <c:pt idx="2">
                  <c:v>3. Cartons </c:v>
                </c:pt>
                <c:pt idx="3">
                  <c:v>4. Composites</c:v>
                </c:pt>
                <c:pt idx="4">
                  <c:v>5. Textiles </c:v>
                </c:pt>
                <c:pt idx="5">
                  <c:v>6. Textiles sanitaires</c:v>
                </c:pt>
                <c:pt idx="6">
                  <c:v>7. Plastiques</c:v>
                </c:pt>
                <c:pt idx="7">
                  <c:v>8. Combustibles non classés</c:v>
                </c:pt>
                <c:pt idx="8">
                  <c:v>9. Verre</c:v>
                </c:pt>
                <c:pt idx="9">
                  <c:v>10. Métaux</c:v>
                </c:pt>
                <c:pt idx="10">
                  <c:v>11. incombustibles non classés</c:v>
                </c:pt>
                <c:pt idx="11">
                  <c:v>12. Déchets
 dangereux</c:v>
                </c:pt>
                <c:pt idx="12">
                  <c:v>13. Fines</c:v>
                </c:pt>
              </c:strCache>
            </c:strRef>
          </c:cat>
          <c:val>
            <c:numRef>
              <c:f>Résultats!$P$29:$P$41</c:f>
              <c:numCache>
                <c:formatCode>0%</c:formatCode>
                <c:ptCount val="13"/>
                <c:pt idx="0">
                  <c:v>0.26272317235072812</c:v>
                </c:pt>
                <c:pt idx="1">
                  <c:v>0.12218711048893584</c:v>
                </c:pt>
                <c:pt idx="2">
                  <c:v>0.16109634333409584</c:v>
                </c:pt>
                <c:pt idx="3">
                  <c:v>3.0176557459384745E-2</c:v>
                </c:pt>
                <c:pt idx="4">
                  <c:v>5.1253918495297798E-3</c:v>
                </c:pt>
                <c:pt idx="5">
                  <c:v>5.6379310344827592E-2</c:v>
                </c:pt>
                <c:pt idx="6">
                  <c:v>0.20626822702516265</c:v>
                </c:pt>
                <c:pt idx="7">
                  <c:v>4.1003134796238246E-3</c:v>
                </c:pt>
                <c:pt idx="8">
                  <c:v>1.4351097178683386E-2</c:v>
                </c:pt>
                <c:pt idx="9">
                  <c:v>2.0501567398119119E-2</c:v>
                </c:pt>
                <c:pt idx="10">
                  <c:v>0</c:v>
                </c:pt>
                <c:pt idx="11">
                  <c:v>0</c:v>
                </c:pt>
                <c:pt idx="12">
                  <c:v>0.11709090909090908</c:v>
                </c:pt>
              </c:numCache>
            </c:numRef>
          </c:val>
        </c:ser>
        <c:dLbls>
          <c:showLegendKey val="0"/>
          <c:showVal val="0"/>
          <c:showCatName val="0"/>
          <c:showSerName val="0"/>
          <c:showPercent val="0"/>
          <c:showBubbleSize val="0"/>
        </c:dLbls>
        <c:gapWidth val="150"/>
        <c:axId val="118331648"/>
        <c:axId val="118341632"/>
      </c:barChart>
      <c:catAx>
        <c:axId val="118331648"/>
        <c:scaling>
          <c:orientation val="minMax"/>
        </c:scaling>
        <c:delete val="0"/>
        <c:axPos val="b"/>
        <c:majorTickMark val="out"/>
        <c:minorTickMark val="none"/>
        <c:tickLblPos val="nextTo"/>
        <c:crossAx val="118341632"/>
        <c:crosses val="autoZero"/>
        <c:auto val="1"/>
        <c:lblAlgn val="ctr"/>
        <c:lblOffset val="100"/>
        <c:noMultiLvlLbl val="0"/>
      </c:catAx>
      <c:valAx>
        <c:axId val="118341632"/>
        <c:scaling>
          <c:orientation val="minMax"/>
        </c:scaling>
        <c:delete val="0"/>
        <c:axPos val="l"/>
        <c:majorGridlines/>
        <c:numFmt formatCode="0%" sourceLinked="1"/>
        <c:majorTickMark val="out"/>
        <c:minorTickMark val="none"/>
        <c:tickLblPos val="nextTo"/>
        <c:crossAx val="11833164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896009656546944"/>
          <c:y val="1.0178119767351156E-2"/>
        </c:manualLayout>
      </c:layout>
      <c:overlay val="1"/>
    </c:title>
    <c:autoTitleDeleted val="0"/>
    <c:plotArea>
      <c:layout>
        <c:manualLayout>
          <c:layoutTarget val="inner"/>
          <c:xMode val="edge"/>
          <c:yMode val="edge"/>
          <c:x val="0.14682442769520121"/>
          <c:y val="0.13266337618651231"/>
          <c:w val="0.82703178145512557"/>
          <c:h val="0.49508671971755586"/>
        </c:manualLayout>
      </c:layout>
      <c:barChart>
        <c:barDir val="col"/>
        <c:grouping val="clustered"/>
        <c:varyColors val="0"/>
        <c:ser>
          <c:idx val="0"/>
          <c:order val="0"/>
          <c:tx>
            <c:strRef>
              <c:f>Résultats!$O$46</c:f>
              <c:strCache>
                <c:ptCount val="1"/>
                <c:pt idx="0">
                  <c:v>Composition moyenne (avec fines &lt;20 mm)</c:v>
                </c:pt>
              </c:strCache>
            </c:strRef>
          </c:tx>
          <c:invertIfNegative val="0"/>
          <c:cat>
            <c:strRef>
              <c:f>Résultats!$O$49:$O$61</c:f>
              <c:strCache>
                <c:ptCount val="13"/>
                <c:pt idx="0">
                  <c:v>1. Déchets putrescibles</c:v>
                </c:pt>
                <c:pt idx="1">
                  <c:v>2. Papiers </c:v>
                </c:pt>
                <c:pt idx="2">
                  <c:v>3. Cartons </c:v>
                </c:pt>
                <c:pt idx="3">
                  <c:v>4. Composites</c:v>
                </c:pt>
                <c:pt idx="4">
                  <c:v>5. Textiles </c:v>
                </c:pt>
                <c:pt idx="5">
                  <c:v>6. Textiles sanitaires</c:v>
                </c:pt>
                <c:pt idx="6">
                  <c:v>7. Plastiques</c:v>
                </c:pt>
                <c:pt idx="7">
                  <c:v>8. Combustibles non classés</c:v>
                </c:pt>
                <c:pt idx="8">
                  <c:v>9. Verre</c:v>
                </c:pt>
                <c:pt idx="9">
                  <c:v>10. Métaux</c:v>
                </c:pt>
                <c:pt idx="10">
                  <c:v>11. incombustibles non classés</c:v>
                </c:pt>
                <c:pt idx="11">
                  <c:v>12. Déchets
 dangereux</c:v>
                </c:pt>
                <c:pt idx="12">
                  <c:v>13. Fines</c:v>
                </c:pt>
              </c:strCache>
            </c:strRef>
          </c:cat>
          <c:val>
            <c:numRef>
              <c:f>Résultats!$P$49:$P$61</c:f>
              <c:numCache>
                <c:formatCode>0%</c:formatCode>
                <c:ptCount val="13"/>
                <c:pt idx="0">
                  <c:v>0.16315292441684381</c:v>
                </c:pt>
                <c:pt idx="1">
                  <c:v>0.12218711048893584</c:v>
                </c:pt>
                <c:pt idx="2">
                  <c:v>3.6633533416740464E-2</c:v>
                </c:pt>
                <c:pt idx="3">
                  <c:v>3.0176557459384745E-2</c:v>
                </c:pt>
                <c:pt idx="4">
                  <c:v>5.1253918495297798E-3</c:v>
                </c:pt>
                <c:pt idx="5">
                  <c:v>5.6379310344827578E-2</c:v>
                </c:pt>
                <c:pt idx="6">
                  <c:v>0.15648310305822052</c:v>
                </c:pt>
                <c:pt idx="7">
                  <c:v>4.1003134796238246E-3</c:v>
                </c:pt>
                <c:pt idx="8">
                  <c:v>1.4351097178683386E-2</c:v>
                </c:pt>
                <c:pt idx="9">
                  <c:v>2.0501567398119119E-2</c:v>
                </c:pt>
                <c:pt idx="10">
                  <c:v>0</c:v>
                </c:pt>
                <c:pt idx="11">
                  <c:v>0</c:v>
                </c:pt>
                <c:pt idx="12">
                  <c:v>0.39090909090909087</c:v>
                </c:pt>
              </c:numCache>
            </c:numRef>
          </c:val>
        </c:ser>
        <c:dLbls>
          <c:showLegendKey val="0"/>
          <c:showVal val="0"/>
          <c:showCatName val="0"/>
          <c:showSerName val="0"/>
          <c:showPercent val="0"/>
          <c:showBubbleSize val="0"/>
        </c:dLbls>
        <c:gapWidth val="150"/>
        <c:axId val="118353280"/>
        <c:axId val="118371456"/>
      </c:barChart>
      <c:catAx>
        <c:axId val="118353280"/>
        <c:scaling>
          <c:orientation val="minMax"/>
        </c:scaling>
        <c:delete val="0"/>
        <c:axPos val="b"/>
        <c:majorTickMark val="out"/>
        <c:minorTickMark val="none"/>
        <c:tickLblPos val="nextTo"/>
        <c:crossAx val="118371456"/>
        <c:crosses val="autoZero"/>
        <c:auto val="1"/>
        <c:lblAlgn val="ctr"/>
        <c:lblOffset val="100"/>
        <c:noMultiLvlLbl val="0"/>
      </c:catAx>
      <c:valAx>
        <c:axId val="118371456"/>
        <c:scaling>
          <c:orientation val="minMax"/>
        </c:scaling>
        <c:delete val="0"/>
        <c:axPos val="l"/>
        <c:majorGridlines/>
        <c:numFmt formatCode="0%" sourceLinked="1"/>
        <c:majorTickMark val="out"/>
        <c:minorTickMark val="none"/>
        <c:tickLblPos val="nextTo"/>
        <c:crossAx val="11835328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a:t>Composition par échantillon</a:t>
            </a:r>
          </a:p>
        </c:rich>
      </c:tx>
      <c:overlay val="1"/>
    </c:title>
    <c:autoTitleDeleted val="0"/>
    <c:plotArea>
      <c:layout>
        <c:manualLayout>
          <c:layoutTarget val="inner"/>
          <c:xMode val="edge"/>
          <c:yMode val="edge"/>
          <c:x val="5.6815112273167698E-2"/>
          <c:y val="0.28330710910169321"/>
          <c:w val="0.59998067667740729"/>
          <c:h val="0.63072647254321257"/>
        </c:manualLayout>
      </c:layout>
      <c:barChart>
        <c:barDir val="col"/>
        <c:grouping val="stacked"/>
        <c:varyColors val="0"/>
        <c:ser>
          <c:idx val="0"/>
          <c:order val="0"/>
          <c:tx>
            <c:strRef>
              <c:f>Résultats!$X$29</c:f>
              <c:strCache>
                <c:ptCount val="1"/>
                <c:pt idx="0">
                  <c:v>1. Déchets putrescibles</c:v>
                </c:pt>
              </c:strCache>
            </c:strRef>
          </c:tx>
          <c:invertIfNegative val="0"/>
          <c:val>
            <c:numRef>
              <c:f>Résultats!$Y$29:$AH$29</c:f>
              <c:numCache>
                <c:formatCode>0%</c:formatCode>
                <c:ptCount val="10"/>
                <c:pt idx="0">
                  <c:v>0.35478343757494546</c:v>
                </c:pt>
                <c:pt idx="1">
                  <c:v>0.25703605516999528</c:v>
                </c:pt>
                <c:pt idx="2">
                  <c:v>0.31534138588684041</c:v>
                </c:pt>
                <c:pt idx="3">
                  <c:v>0.17635002430724356</c:v>
                </c:pt>
                <c:pt idx="4">
                  <c:v>0.34006695179853885</c:v>
                </c:pt>
                <c:pt idx="5">
                  <c:v>0.35591897196422517</c:v>
                </c:pt>
                <c:pt idx="6">
                  <c:v>0.39026128188632281</c:v>
                </c:pt>
                <c:pt idx="7">
                  <c:v>0.39026128188632281</c:v>
                </c:pt>
                <c:pt idx="8">
                  <c:v>0.39026128188632281</c:v>
                </c:pt>
                <c:pt idx="9">
                  <c:v>0.39026128188632281</c:v>
                </c:pt>
              </c:numCache>
            </c:numRef>
          </c:val>
        </c:ser>
        <c:ser>
          <c:idx val="1"/>
          <c:order val="1"/>
          <c:tx>
            <c:strRef>
              <c:f>Résultats!$X$30</c:f>
              <c:strCache>
                <c:ptCount val="1"/>
                <c:pt idx="0">
                  <c:v>2. Papiers </c:v>
                </c:pt>
              </c:strCache>
            </c:strRef>
          </c:tx>
          <c:invertIfNegative val="0"/>
          <c:val>
            <c:numRef>
              <c:f>Résultats!$Y$30:$AH$30</c:f>
              <c:numCache>
                <c:formatCode>0%</c:formatCode>
                <c:ptCount val="10"/>
                <c:pt idx="0">
                  <c:v>0.17017889459479008</c:v>
                </c:pt>
                <c:pt idx="1">
                  <c:v>7.7195271096616377E-2</c:v>
                </c:pt>
                <c:pt idx="2">
                  <c:v>0.1615562619198983</c:v>
                </c:pt>
                <c:pt idx="3">
                  <c:v>0.11918716577540109</c:v>
                </c:pt>
                <c:pt idx="4">
                  <c:v>0.15841830364371429</c:v>
                </c:pt>
                <c:pt idx="5">
                  <c:v>0.16813997939255296</c:v>
                </c:pt>
                <c:pt idx="6">
                  <c:v>0.18860894358771335</c:v>
                </c:pt>
                <c:pt idx="7">
                  <c:v>0.18860894358771335</c:v>
                </c:pt>
                <c:pt idx="8">
                  <c:v>0.18860894358771335</c:v>
                </c:pt>
                <c:pt idx="9">
                  <c:v>0.18860894358771335</c:v>
                </c:pt>
              </c:numCache>
            </c:numRef>
          </c:val>
        </c:ser>
        <c:ser>
          <c:idx val="2"/>
          <c:order val="2"/>
          <c:tx>
            <c:strRef>
              <c:f>Résultats!$X$31</c:f>
              <c:strCache>
                <c:ptCount val="1"/>
                <c:pt idx="0">
                  <c:v>3. Cartons </c:v>
                </c:pt>
              </c:strCache>
            </c:strRef>
          </c:tx>
          <c:invertIfNegative val="0"/>
          <c:val>
            <c:numRef>
              <c:f>Résultats!$Y$31:$AH$31</c:f>
              <c:numCache>
                <c:formatCode>0%</c:formatCode>
                <c:ptCount val="10"/>
                <c:pt idx="0">
                  <c:v>0.10492561983471074</c:v>
                </c:pt>
                <c:pt idx="1">
                  <c:v>0.17623659341066597</c:v>
                </c:pt>
                <c:pt idx="2">
                  <c:v>0.1811900826446281</c:v>
                </c:pt>
                <c:pt idx="3">
                  <c:v>0.2021268167569108</c:v>
                </c:pt>
                <c:pt idx="4">
                  <c:v>0.10492561983471074</c:v>
                </c:pt>
                <c:pt idx="5">
                  <c:v>0.10000932400932401</c:v>
                </c:pt>
                <c:pt idx="6">
                  <c:v>0.10492561983471077</c:v>
                </c:pt>
                <c:pt idx="7">
                  <c:v>0.10492561983471077</c:v>
                </c:pt>
                <c:pt idx="8">
                  <c:v>0.10492561983471077</c:v>
                </c:pt>
                <c:pt idx="9">
                  <c:v>0.10492561983471077</c:v>
                </c:pt>
              </c:numCache>
            </c:numRef>
          </c:val>
        </c:ser>
        <c:ser>
          <c:idx val="3"/>
          <c:order val="3"/>
          <c:tx>
            <c:strRef>
              <c:f>Résultats!$X$32</c:f>
              <c:strCache>
                <c:ptCount val="1"/>
                <c:pt idx="0">
                  <c:v>4. Composites</c:v>
                </c:pt>
              </c:strCache>
            </c:strRef>
          </c:tx>
          <c:invertIfNegative val="0"/>
          <c:val>
            <c:numRef>
              <c:f>Résultats!$Y$32:$AH$32</c:f>
              <c:numCache>
                <c:formatCode>0%</c:formatCode>
                <c:ptCount val="10"/>
                <c:pt idx="0">
                  <c:v>0</c:v>
                </c:pt>
                <c:pt idx="1">
                  <c:v>9.0529672378154236E-2</c:v>
                </c:pt>
                <c:pt idx="2">
                  <c:v>0</c:v>
                </c:pt>
                <c:pt idx="3">
                  <c:v>0</c:v>
                </c:pt>
                <c:pt idx="4">
                  <c:v>4.7205800334634687E-2</c:v>
                </c:pt>
                <c:pt idx="5">
                  <c:v>0</c:v>
                </c:pt>
                <c:pt idx="6">
                  <c:v>0</c:v>
                </c:pt>
                <c:pt idx="7">
                  <c:v>0</c:v>
                </c:pt>
                <c:pt idx="8">
                  <c:v>0</c:v>
                </c:pt>
                <c:pt idx="9">
                  <c:v>0</c:v>
                </c:pt>
              </c:numCache>
            </c:numRef>
          </c:val>
        </c:ser>
        <c:ser>
          <c:idx val="4"/>
          <c:order val="4"/>
          <c:tx>
            <c:strRef>
              <c:f>Résultats!$X$33</c:f>
              <c:strCache>
                <c:ptCount val="1"/>
                <c:pt idx="0">
                  <c:v>5. Textiles </c:v>
                </c:pt>
              </c:strCache>
            </c:strRef>
          </c:tx>
          <c:invertIfNegative val="0"/>
          <c:val>
            <c:numRef>
              <c:f>Résultats!$Y$33:$AH$33</c:f>
              <c:numCache>
                <c:formatCode>0%</c:formatCode>
                <c:ptCount val="10"/>
                <c:pt idx="0">
                  <c:v>0</c:v>
                </c:pt>
                <c:pt idx="1">
                  <c:v>0</c:v>
                </c:pt>
                <c:pt idx="2">
                  <c:v>0</c:v>
                </c:pt>
                <c:pt idx="3">
                  <c:v>1.5376175548589339E-2</c:v>
                </c:pt>
                <c:pt idx="4">
                  <c:v>0</c:v>
                </c:pt>
                <c:pt idx="5">
                  <c:v>0</c:v>
                </c:pt>
                <c:pt idx="6">
                  <c:v>0</c:v>
                </c:pt>
                <c:pt idx="7">
                  <c:v>0</c:v>
                </c:pt>
                <c:pt idx="8">
                  <c:v>0</c:v>
                </c:pt>
                <c:pt idx="9">
                  <c:v>0</c:v>
                </c:pt>
              </c:numCache>
            </c:numRef>
          </c:val>
        </c:ser>
        <c:ser>
          <c:idx val="5"/>
          <c:order val="5"/>
          <c:tx>
            <c:strRef>
              <c:f>Résultats!$X$34</c:f>
              <c:strCache>
                <c:ptCount val="1"/>
                <c:pt idx="0">
                  <c:v>6. Textiles sanitaires</c:v>
                </c:pt>
              </c:strCache>
            </c:strRef>
          </c:tx>
          <c:invertIfNegative val="0"/>
          <c:val>
            <c:numRef>
              <c:f>Résultats!$Y$34:$AH$34</c:f>
              <c:numCache>
                <c:formatCode>0%</c:formatCode>
                <c:ptCount val="10"/>
                <c:pt idx="0">
                  <c:v>0</c:v>
                </c:pt>
                <c:pt idx="1">
                  <c:v>0</c:v>
                </c:pt>
                <c:pt idx="2">
                  <c:v>0</c:v>
                </c:pt>
                <c:pt idx="3">
                  <c:v>0.16913793103448277</c:v>
                </c:pt>
                <c:pt idx="4">
                  <c:v>0</c:v>
                </c:pt>
                <c:pt idx="5">
                  <c:v>0</c:v>
                </c:pt>
                <c:pt idx="6">
                  <c:v>0</c:v>
                </c:pt>
                <c:pt idx="7">
                  <c:v>0</c:v>
                </c:pt>
                <c:pt idx="8">
                  <c:v>0</c:v>
                </c:pt>
                <c:pt idx="9">
                  <c:v>0</c:v>
                </c:pt>
              </c:numCache>
            </c:numRef>
          </c:val>
        </c:ser>
        <c:ser>
          <c:idx val="6"/>
          <c:order val="6"/>
          <c:tx>
            <c:strRef>
              <c:f>Résultats!$X$35</c:f>
              <c:strCache>
                <c:ptCount val="1"/>
                <c:pt idx="0">
                  <c:v>7. Plastiques</c:v>
                </c:pt>
              </c:strCache>
            </c:strRef>
          </c:tx>
          <c:invertIfNegative val="0"/>
          <c:val>
            <c:numRef>
              <c:f>Résultats!$Y$35:$AH$35</c:f>
              <c:numCache>
                <c:formatCode>0%</c:formatCode>
                <c:ptCount val="10"/>
                <c:pt idx="0">
                  <c:v>0.25469386617737189</c:v>
                </c:pt>
                <c:pt idx="1">
                  <c:v>0.28205695339911357</c:v>
                </c:pt>
                <c:pt idx="2">
                  <c:v>0.23260317863954227</c:v>
                </c:pt>
                <c:pt idx="3">
                  <c:v>8.2053861499002567E-2</c:v>
                </c:pt>
                <c:pt idx="4">
                  <c:v>0.19289609627908749</c:v>
                </c:pt>
                <c:pt idx="5">
                  <c:v>0.25017870384442081</c:v>
                </c:pt>
                <c:pt idx="6">
                  <c:v>0.27773142741852602</c:v>
                </c:pt>
                <c:pt idx="7">
                  <c:v>0.27773142741852602</c:v>
                </c:pt>
                <c:pt idx="8">
                  <c:v>0.27773142741852602</c:v>
                </c:pt>
                <c:pt idx="9">
                  <c:v>0.27773142741852602</c:v>
                </c:pt>
              </c:numCache>
            </c:numRef>
          </c:val>
        </c:ser>
        <c:ser>
          <c:idx val="7"/>
          <c:order val="7"/>
          <c:tx>
            <c:strRef>
              <c:f>Résultats!$X$36</c:f>
              <c:strCache>
                <c:ptCount val="1"/>
                <c:pt idx="0">
                  <c:v>8. Combustibles non classés</c:v>
                </c:pt>
              </c:strCache>
            </c:strRef>
          </c:tx>
          <c:invertIfNegative val="0"/>
          <c:val>
            <c:numRef>
              <c:f>Résultats!$Y$36:$AH$36</c:f>
              <c:numCache>
                <c:formatCode>0%</c:formatCode>
                <c:ptCount val="10"/>
                <c:pt idx="0">
                  <c:v>0</c:v>
                </c:pt>
                <c:pt idx="1">
                  <c:v>0</c:v>
                </c:pt>
                <c:pt idx="2">
                  <c:v>0</c:v>
                </c:pt>
                <c:pt idx="3">
                  <c:v>1.2300940438871475E-2</c:v>
                </c:pt>
                <c:pt idx="4">
                  <c:v>0</c:v>
                </c:pt>
                <c:pt idx="5">
                  <c:v>0</c:v>
                </c:pt>
                <c:pt idx="6">
                  <c:v>0</c:v>
                </c:pt>
                <c:pt idx="7">
                  <c:v>0</c:v>
                </c:pt>
                <c:pt idx="8">
                  <c:v>0</c:v>
                </c:pt>
                <c:pt idx="9">
                  <c:v>0</c:v>
                </c:pt>
              </c:numCache>
            </c:numRef>
          </c:val>
        </c:ser>
        <c:ser>
          <c:idx val="8"/>
          <c:order val="8"/>
          <c:tx>
            <c:strRef>
              <c:f>Résultats!$X$37</c:f>
              <c:strCache>
                <c:ptCount val="1"/>
                <c:pt idx="0">
                  <c:v>9. Verre</c:v>
                </c:pt>
              </c:strCache>
            </c:strRef>
          </c:tx>
          <c:invertIfNegative val="0"/>
          <c:val>
            <c:numRef>
              <c:f>Résultats!$Y$37:$AH$37</c:f>
              <c:numCache>
                <c:formatCode>0%</c:formatCode>
                <c:ptCount val="10"/>
                <c:pt idx="0">
                  <c:v>0</c:v>
                </c:pt>
                <c:pt idx="1">
                  <c:v>0</c:v>
                </c:pt>
                <c:pt idx="2">
                  <c:v>0</c:v>
                </c:pt>
                <c:pt idx="3">
                  <c:v>4.3053291536050156E-2</c:v>
                </c:pt>
                <c:pt idx="4">
                  <c:v>0</c:v>
                </c:pt>
                <c:pt idx="5">
                  <c:v>0</c:v>
                </c:pt>
                <c:pt idx="6">
                  <c:v>0</c:v>
                </c:pt>
                <c:pt idx="7">
                  <c:v>0</c:v>
                </c:pt>
                <c:pt idx="8">
                  <c:v>0</c:v>
                </c:pt>
                <c:pt idx="9">
                  <c:v>0</c:v>
                </c:pt>
              </c:numCache>
            </c:numRef>
          </c:val>
        </c:ser>
        <c:ser>
          <c:idx val="9"/>
          <c:order val="9"/>
          <c:tx>
            <c:strRef>
              <c:f>Résultats!$X$38</c:f>
              <c:strCache>
                <c:ptCount val="1"/>
                <c:pt idx="0">
                  <c:v>10. Métaux</c:v>
                </c:pt>
              </c:strCache>
            </c:strRef>
          </c:tx>
          <c:invertIfNegative val="0"/>
          <c:val>
            <c:numRef>
              <c:f>Résultats!$Y$38:$AH$38</c:f>
              <c:numCache>
                <c:formatCode>0%</c:formatCode>
                <c:ptCount val="10"/>
                <c:pt idx="0">
                  <c:v>0</c:v>
                </c:pt>
                <c:pt idx="1">
                  <c:v>0</c:v>
                </c:pt>
                <c:pt idx="2">
                  <c:v>0</c:v>
                </c:pt>
                <c:pt idx="3">
                  <c:v>6.1504702194357358E-2</c:v>
                </c:pt>
                <c:pt idx="4">
                  <c:v>0.11801450083658672</c:v>
                </c:pt>
                <c:pt idx="5">
                  <c:v>0</c:v>
                </c:pt>
                <c:pt idx="6">
                  <c:v>0</c:v>
                </c:pt>
                <c:pt idx="7">
                  <c:v>0</c:v>
                </c:pt>
                <c:pt idx="8">
                  <c:v>0</c:v>
                </c:pt>
                <c:pt idx="9">
                  <c:v>0</c:v>
                </c:pt>
              </c:numCache>
            </c:numRef>
          </c:val>
        </c:ser>
        <c:ser>
          <c:idx val="10"/>
          <c:order val="10"/>
          <c:tx>
            <c:strRef>
              <c:f>Résultats!$X$39</c:f>
              <c:strCache>
                <c:ptCount val="1"/>
                <c:pt idx="0">
                  <c:v>11. incombustibles non classés</c:v>
                </c:pt>
              </c:strCache>
            </c:strRef>
          </c:tx>
          <c:invertIfNegative val="0"/>
          <c:val>
            <c:numRef>
              <c:f>Résultats!$Y$39:$AH$39</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11"/>
          <c:order val="11"/>
          <c:tx>
            <c:strRef>
              <c:f>Résultats!$X$40</c:f>
              <c:strCache>
                <c:ptCount val="1"/>
                <c:pt idx="0">
                  <c:v>12. Déchets
 dangereux</c:v>
                </c:pt>
              </c:strCache>
            </c:strRef>
          </c:tx>
          <c:invertIfNegative val="0"/>
          <c:val>
            <c:numRef>
              <c:f>Résultats!$Y$40:$AH$40</c:f>
              <c:numCache>
                <c:formatCode>0%</c:formatCode>
                <c:ptCount val="10"/>
                <c:pt idx="0">
                  <c:v>0</c:v>
                </c:pt>
                <c:pt idx="1">
                  <c:v>0</c:v>
                </c:pt>
                <c:pt idx="2">
                  <c:v>0</c:v>
                </c:pt>
                <c:pt idx="3">
                  <c:v>0</c:v>
                </c:pt>
                <c:pt idx="4">
                  <c:v>0</c:v>
                </c:pt>
                <c:pt idx="5">
                  <c:v>8.800756624402252E-2</c:v>
                </c:pt>
                <c:pt idx="6">
                  <c:v>0</c:v>
                </c:pt>
                <c:pt idx="7">
                  <c:v>0</c:v>
                </c:pt>
                <c:pt idx="8">
                  <c:v>0</c:v>
                </c:pt>
                <c:pt idx="9">
                  <c:v>0</c:v>
                </c:pt>
              </c:numCache>
            </c:numRef>
          </c:val>
        </c:ser>
        <c:ser>
          <c:idx val="12"/>
          <c:order val="12"/>
          <c:tx>
            <c:strRef>
              <c:f>Résultats!$X$41</c:f>
              <c:strCache>
                <c:ptCount val="1"/>
                <c:pt idx="0">
                  <c:v>13. Fines</c:v>
                </c:pt>
              </c:strCache>
            </c:strRef>
          </c:tx>
          <c:invertIfNegative val="0"/>
          <c:val>
            <c:numRef>
              <c:f>Résultats!$Y$41:$AH$41</c:f>
              <c:numCache>
                <c:formatCode>0%</c:formatCode>
                <c:ptCount val="10"/>
                <c:pt idx="0">
                  <c:v>0.11541818181818181</c:v>
                </c:pt>
                <c:pt idx="1">
                  <c:v>0.11694545454545453</c:v>
                </c:pt>
                <c:pt idx="2">
                  <c:v>0.10930909090909091</c:v>
                </c:pt>
                <c:pt idx="3">
                  <c:v>0.11890909090909089</c:v>
                </c:pt>
                <c:pt idx="4">
                  <c:v>3.847272727272727E-2</c:v>
                </c:pt>
                <c:pt idx="5">
                  <c:v>3.7745454545454547E-2</c:v>
                </c:pt>
                <c:pt idx="6">
                  <c:v>3.8472727272727283E-2</c:v>
                </c:pt>
                <c:pt idx="7">
                  <c:v>3.8472727272727283E-2</c:v>
                </c:pt>
                <c:pt idx="8">
                  <c:v>3.8472727272727283E-2</c:v>
                </c:pt>
                <c:pt idx="9">
                  <c:v>3.8472727272727283E-2</c:v>
                </c:pt>
              </c:numCache>
            </c:numRef>
          </c:val>
        </c:ser>
        <c:dLbls>
          <c:showLegendKey val="0"/>
          <c:showVal val="0"/>
          <c:showCatName val="0"/>
          <c:showSerName val="0"/>
          <c:showPercent val="0"/>
          <c:showBubbleSize val="0"/>
        </c:dLbls>
        <c:gapWidth val="150"/>
        <c:overlap val="100"/>
        <c:axId val="118421760"/>
        <c:axId val="118427648"/>
      </c:barChart>
      <c:catAx>
        <c:axId val="118421760"/>
        <c:scaling>
          <c:orientation val="minMax"/>
        </c:scaling>
        <c:delete val="0"/>
        <c:axPos val="b"/>
        <c:majorTickMark val="out"/>
        <c:minorTickMark val="none"/>
        <c:tickLblPos val="nextTo"/>
        <c:crossAx val="118427648"/>
        <c:crosses val="autoZero"/>
        <c:auto val="1"/>
        <c:lblAlgn val="ctr"/>
        <c:lblOffset val="100"/>
        <c:noMultiLvlLbl val="0"/>
      </c:catAx>
      <c:valAx>
        <c:axId val="118427648"/>
        <c:scaling>
          <c:orientation val="minMax"/>
          <c:max val="1"/>
          <c:min val="0"/>
        </c:scaling>
        <c:delete val="0"/>
        <c:axPos val="l"/>
        <c:majorGridlines/>
        <c:numFmt formatCode="0%" sourceLinked="1"/>
        <c:majorTickMark val="out"/>
        <c:minorTickMark val="none"/>
        <c:tickLblPos val="nextTo"/>
        <c:crossAx val="118421760"/>
        <c:crosses val="autoZero"/>
        <c:crossBetween val="between"/>
        <c:majorUnit val="0.1"/>
      </c:valAx>
    </c:plotArea>
    <c:legend>
      <c:legendPos val="r"/>
      <c:layout>
        <c:manualLayout>
          <c:xMode val="edge"/>
          <c:yMode val="edge"/>
          <c:x val="0.69013913747505873"/>
          <c:y val="2.0139602258130829E-2"/>
          <c:w val="0.30798554242396015"/>
          <c:h val="0.97583038430286473"/>
        </c:manualLayout>
      </c:layout>
      <c:overlay val="0"/>
      <c:txPr>
        <a:bodyPr/>
        <a:lstStyle/>
        <a:p>
          <a:pPr>
            <a:defRPr sz="500"/>
          </a:pPr>
          <a:endParaRPr lang="fr-F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76200</xdr:colOff>
      <xdr:row>19</xdr:row>
      <xdr:rowOff>95221</xdr:rowOff>
    </xdr:from>
    <xdr:to>
      <xdr:col>4</xdr:col>
      <xdr:colOff>38100</xdr:colOff>
      <xdr:row>21</xdr:row>
      <xdr:rowOff>55978</xdr:rowOff>
    </xdr:to>
    <xdr:pic>
      <xdr:nvPicPr>
        <xdr:cNvPr id="4" name="Image 13" descr="logo-provademse-transparent.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3505171"/>
          <a:ext cx="1485900" cy="34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276229</xdr:colOff>
      <xdr:row>19</xdr:row>
      <xdr:rowOff>95221</xdr:rowOff>
    </xdr:from>
    <xdr:to>
      <xdr:col>5</xdr:col>
      <xdr:colOff>586610</xdr:colOff>
      <xdr:row>21</xdr:row>
      <xdr:rowOff>79935</xdr:rowOff>
    </xdr:to>
    <xdr:pic>
      <xdr:nvPicPr>
        <xdr:cNvPr id="6" name="Imag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28929" y="3505171"/>
          <a:ext cx="1072381" cy="365714"/>
        </a:xfrm>
        <a:prstGeom prst="rect">
          <a:avLst/>
        </a:prstGeom>
        <a:noFill/>
        <a:ln>
          <a:noFill/>
        </a:ln>
      </xdr:spPr>
    </xdr:pic>
    <xdr:clientData/>
  </xdr:twoCellAnchor>
  <xdr:twoCellAnchor>
    <xdr:from>
      <xdr:col>1</xdr:col>
      <xdr:colOff>38100</xdr:colOff>
      <xdr:row>1</xdr:row>
      <xdr:rowOff>66675</xdr:rowOff>
    </xdr:from>
    <xdr:to>
      <xdr:col>8</xdr:col>
      <xdr:colOff>733425</xdr:colOff>
      <xdr:row>5</xdr:row>
      <xdr:rowOff>0</xdr:rowOff>
    </xdr:to>
    <xdr:pic>
      <xdr:nvPicPr>
        <xdr:cNvPr id="7" name="Image 6" descr="Bandeau+logo_quadri"/>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37697"/>
        <a:stretch/>
      </xdr:blipFill>
      <xdr:spPr bwMode="auto">
        <a:xfrm>
          <a:off x="304800" y="238125"/>
          <a:ext cx="6029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790575</xdr:colOff>
      <xdr:row>22</xdr:row>
      <xdr:rowOff>190500</xdr:rowOff>
    </xdr:from>
    <xdr:to>
      <xdr:col>2</xdr:col>
      <xdr:colOff>7723909</xdr:colOff>
      <xdr:row>23</xdr:row>
      <xdr:rowOff>47589</xdr:rowOff>
    </xdr:to>
    <xdr:pic>
      <xdr:nvPicPr>
        <xdr:cNvPr id="4" name="Image 3"/>
        <xdr:cNvPicPr>
          <a:picLocks noChangeAspect="1"/>
        </xdr:cNvPicPr>
      </xdr:nvPicPr>
      <xdr:blipFill>
        <a:blip xmlns:r="http://schemas.openxmlformats.org/officeDocument/2006/relationships" r:embed="rId1"/>
        <a:stretch>
          <a:fillRect/>
        </a:stretch>
      </xdr:blipFill>
      <xdr:spPr>
        <a:xfrm>
          <a:off x="2314575" y="6753225"/>
          <a:ext cx="6933334" cy="285714"/>
        </a:xfrm>
        <a:prstGeom prst="rect">
          <a:avLst/>
        </a:prstGeom>
      </xdr:spPr>
    </xdr:pic>
    <xdr:clientData/>
  </xdr:twoCellAnchor>
  <xdr:twoCellAnchor editAs="oneCell">
    <xdr:from>
      <xdr:col>2</xdr:col>
      <xdr:colOff>895350</xdr:colOff>
      <xdr:row>25</xdr:row>
      <xdr:rowOff>476250</xdr:rowOff>
    </xdr:from>
    <xdr:to>
      <xdr:col>3</xdr:col>
      <xdr:colOff>370363</xdr:colOff>
      <xdr:row>41</xdr:row>
      <xdr:rowOff>172921</xdr:rowOff>
    </xdr:to>
    <xdr:pic>
      <xdr:nvPicPr>
        <xdr:cNvPr id="5" name="Image 4"/>
        <xdr:cNvPicPr>
          <a:picLocks noChangeAspect="1"/>
        </xdr:cNvPicPr>
      </xdr:nvPicPr>
      <xdr:blipFill>
        <a:blip xmlns:r="http://schemas.openxmlformats.org/officeDocument/2006/relationships" r:embed="rId2"/>
        <a:stretch>
          <a:fillRect/>
        </a:stretch>
      </xdr:blipFill>
      <xdr:spPr>
        <a:xfrm>
          <a:off x="1409700" y="7458075"/>
          <a:ext cx="8904763" cy="3476191"/>
        </a:xfrm>
        <a:prstGeom prst="rect">
          <a:avLst/>
        </a:prstGeom>
      </xdr:spPr>
    </xdr:pic>
    <xdr:clientData/>
  </xdr:twoCellAnchor>
  <xdr:twoCellAnchor editAs="oneCell">
    <xdr:from>
      <xdr:col>2</xdr:col>
      <xdr:colOff>47625</xdr:colOff>
      <xdr:row>15</xdr:row>
      <xdr:rowOff>47625</xdr:rowOff>
    </xdr:from>
    <xdr:to>
      <xdr:col>2</xdr:col>
      <xdr:colOff>7419054</xdr:colOff>
      <xdr:row>16</xdr:row>
      <xdr:rowOff>19028</xdr:rowOff>
    </xdr:to>
    <xdr:pic>
      <xdr:nvPicPr>
        <xdr:cNvPr id="6" name="Image 5"/>
        <xdr:cNvPicPr>
          <a:picLocks noChangeAspect="1"/>
        </xdr:cNvPicPr>
      </xdr:nvPicPr>
      <xdr:blipFill>
        <a:blip xmlns:r="http://schemas.openxmlformats.org/officeDocument/2006/relationships" r:embed="rId3"/>
        <a:stretch>
          <a:fillRect/>
        </a:stretch>
      </xdr:blipFill>
      <xdr:spPr>
        <a:xfrm>
          <a:off x="561975" y="4057650"/>
          <a:ext cx="7371429" cy="180952"/>
        </a:xfrm>
        <a:prstGeom prst="rect">
          <a:avLst/>
        </a:prstGeom>
      </xdr:spPr>
    </xdr:pic>
    <xdr:clientData/>
  </xdr:twoCellAnchor>
  <xdr:twoCellAnchor editAs="oneCell">
    <xdr:from>
      <xdr:col>2</xdr:col>
      <xdr:colOff>19050</xdr:colOff>
      <xdr:row>45</xdr:row>
      <xdr:rowOff>28575</xdr:rowOff>
    </xdr:from>
    <xdr:to>
      <xdr:col>2</xdr:col>
      <xdr:colOff>7390479</xdr:colOff>
      <xdr:row>46</xdr:row>
      <xdr:rowOff>4875</xdr:rowOff>
    </xdr:to>
    <xdr:pic>
      <xdr:nvPicPr>
        <xdr:cNvPr id="13" name="Image 12"/>
        <xdr:cNvPicPr>
          <a:picLocks noChangeAspect="1"/>
        </xdr:cNvPicPr>
      </xdr:nvPicPr>
      <xdr:blipFill>
        <a:blip xmlns:r="http://schemas.openxmlformats.org/officeDocument/2006/relationships" r:embed="rId3"/>
        <a:stretch>
          <a:fillRect/>
        </a:stretch>
      </xdr:blipFill>
      <xdr:spPr>
        <a:xfrm>
          <a:off x="533400" y="11620500"/>
          <a:ext cx="7371429" cy="180952"/>
        </a:xfrm>
        <a:prstGeom prst="rect">
          <a:avLst/>
        </a:prstGeom>
      </xdr:spPr>
    </xdr:pic>
    <xdr:clientData/>
  </xdr:twoCellAnchor>
  <xdr:twoCellAnchor editAs="oneCell">
    <xdr:from>
      <xdr:col>2</xdr:col>
      <xdr:colOff>5705475</xdr:colOff>
      <xdr:row>47</xdr:row>
      <xdr:rowOff>171450</xdr:rowOff>
    </xdr:from>
    <xdr:to>
      <xdr:col>3</xdr:col>
      <xdr:colOff>342392</xdr:colOff>
      <xdr:row>66</xdr:row>
      <xdr:rowOff>151905</xdr:rowOff>
    </xdr:to>
    <xdr:pic>
      <xdr:nvPicPr>
        <xdr:cNvPr id="8" name="Image 7"/>
        <xdr:cNvPicPr>
          <a:picLocks noChangeAspect="1"/>
        </xdr:cNvPicPr>
      </xdr:nvPicPr>
      <xdr:blipFill>
        <a:blip xmlns:r="http://schemas.openxmlformats.org/officeDocument/2006/relationships" r:embed="rId4"/>
        <a:stretch>
          <a:fillRect/>
        </a:stretch>
      </xdr:blipFill>
      <xdr:spPr>
        <a:xfrm>
          <a:off x="6219825" y="12182475"/>
          <a:ext cx="4066667" cy="3961905"/>
        </a:xfrm>
        <a:prstGeom prst="rect">
          <a:avLst/>
        </a:prstGeom>
      </xdr:spPr>
    </xdr:pic>
    <xdr:clientData/>
  </xdr:twoCellAnchor>
  <xdr:twoCellAnchor editAs="oneCell">
    <xdr:from>
      <xdr:col>2</xdr:col>
      <xdr:colOff>7400925</xdr:colOff>
      <xdr:row>68</xdr:row>
      <xdr:rowOff>180975</xdr:rowOff>
    </xdr:from>
    <xdr:to>
      <xdr:col>3</xdr:col>
      <xdr:colOff>390223</xdr:colOff>
      <xdr:row>70</xdr:row>
      <xdr:rowOff>76199</xdr:rowOff>
    </xdr:to>
    <xdr:pic>
      <xdr:nvPicPr>
        <xdr:cNvPr id="14" name="Image 13"/>
        <xdr:cNvPicPr>
          <a:picLocks noChangeAspect="1"/>
        </xdr:cNvPicPr>
      </xdr:nvPicPr>
      <xdr:blipFill rotWithShape="1">
        <a:blip xmlns:r="http://schemas.openxmlformats.org/officeDocument/2006/relationships" r:embed="rId5"/>
        <a:srcRect b="56573"/>
        <a:stretch/>
      </xdr:blipFill>
      <xdr:spPr>
        <a:xfrm>
          <a:off x="7915275" y="16802100"/>
          <a:ext cx="2419048" cy="314325"/>
        </a:xfrm>
        <a:prstGeom prst="rect">
          <a:avLst/>
        </a:prstGeom>
      </xdr:spPr>
    </xdr:pic>
    <xdr:clientData/>
  </xdr:twoCellAnchor>
  <xdr:twoCellAnchor editAs="oneCell">
    <xdr:from>
      <xdr:col>2</xdr:col>
      <xdr:colOff>3242345</xdr:colOff>
      <xdr:row>78</xdr:row>
      <xdr:rowOff>61471</xdr:rowOff>
    </xdr:from>
    <xdr:to>
      <xdr:col>3</xdr:col>
      <xdr:colOff>358176</xdr:colOff>
      <xdr:row>92</xdr:row>
      <xdr:rowOff>171950</xdr:rowOff>
    </xdr:to>
    <xdr:pic>
      <xdr:nvPicPr>
        <xdr:cNvPr id="15" name="Image 14"/>
        <xdr:cNvPicPr>
          <a:picLocks noChangeAspect="1"/>
        </xdr:cNvPicPr>
      </xdr:nvPicPr>
      <xdr:blipFill>
        <a:blip xmlns:r="http://schemas.openxmlformats.org/officeDocument/2006/relationships" r:embed="rId6"/>
        <a:stretch>
          <a:fillRect/>
        </a:stretch>
      </xdr:blipFill>
      <xdr:spPr>
        <a:xfrm>
          <a:off x="3757816" y="18562383"/>
          <a:ext cx="6551184" cy="3091243"/>
        </a:xfrm>
        <a:prstGeom prst="rect">
          <a:avLst/>
        </a:prstGeom>
      </xdr:spPr>
    </xdr:pic>
    <xdr:clientData/>
  </xdr:twoCellAnchor>
  <xdr:twoCellAnchor>
    <xdr:from>
      <xdr:col>2</xdr:col>
      <xdr:colOff>942975</xdr:colOff>
      <xdr:row>15</xdr:row>
      <xdr:rowOff>19050</xdr:rowOff>
    </xdr:from>
    <xdr:to>
      <xdr:col>2</xdr:col>
      <xdr:colOff>1819275</xdr:colOff>
      <xdr:row>15</xdr:row>
      <xdr:rowOff>200025</xdr:rowOff>
    </xdr:to>
    <xdr:sp macro="" textlink="">
      <xdr:nvSpPr>
        <xdr:cNvPr id="16" name="Rectangle 15"/>
        <xdr:cNvSpPr/>
      </xdr:nvSpPr>
      <xdr:spPr>
        <a:xfrm>
          <a:off x="1457325" y="4029075"/>
          <a:ext cx="876300" cy="180975"/>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2524125</xdr:colOff>
      <xdr:row>45</xdr:row>
      <xdr:rowOff>9525</xdr:rowOff>
    </xdr:from>
    <xdr:to>
      <xdr:col>2</xdr:col>
      <xdr:colOff>3400425</xdr:colOff>
      <xdr:row>45</xdr:row>
      <xdr:rowOff>190500</xdr:rowOff>
    </xdr:to>
    <xdr:sp macro="" textlink="">
      <xdr:nvSpPr>
        <xdr:cNvPr id="17" name="Rectangle 16"/>
        <xdr:cNvSpPr/>
      </xdr:nvSpPr>
      <xdr:spPr>
        <a:xfrm>
          <a:off x="3038475" y="11601450"/>
          <a:ext cx="876300" cy="180975"/>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0</xdr:colOff>
      <xdr:row>95</xdr:row>
      <xdr:rowOff>0</xdr:rowOff>
    </xdr:from>
    <xdr:to>
      <xdr:col>2</xdr:col>
      <xdr:colOff>7371429</xdr:colOff>
      <xdr:row>95</xdr:row>
      <xdr:rowOff>180952</xdr:rowOff>
    </xdr:to>
    <xdr:pic>
      <xdr:nvPicPr>
        <xdr:cNvPr id="21" name="Image 20"/>
        <xdr:cNvPicPr>
          <a:picLocks noChangeAspect="1"/>
        </xdr:cNvPicPr>
      </xdr:nvPicPr>
      <xdr:blipFill>
        <a:blip xmlns:r="http://schemas.openxmlformats.org/officeDocument/2006/relationships" r:embed="rId3"/>
        <a:stretch>
          <a:fillRect/>
        </a:stretch>
      </xdr:blipFill>
      <xdr:spPr>
        <a:xfrm>
          <a:off x="514350" y="22488525"/>
          <a:ext cx="7371429" cy="180952"/>
        </a:xfrm>
        <a:prstGeom prst="rect">
          <a:avLst/>
        </a:prstGeom>
      </xdr:spPr>
    </xdr:pic>
    <xdr:clientData/>
  </xdr:twoCellAnchor>
  <xdr:twoCellAnchor>
    <xdr:from>
      <xdr:col>2</xdr:col>
      <xdr:colOff>1647825</xdr:colOff>
      <xdr:row>94</xdr:row>
      <xdr:rowOff>190500</xdr:rowOff>
    </xdr:from>
    <xdr:to>
      <xdr:col>2</xdr:col>
      <xdr:colOff>2524125</xdr:colOff>
      <xdr:row>95</xdr:row>
      <xdr:rowOff>161925</xdr:rowOff>
    </xdr:to>
    <xdr:sp macro="" textlink="">
      <xdr:nvSpPr>
        <xdr:cNvPr id="22" name="Rectangle 21"/>
        <xdr:cNvSpPr/>
      </xdr:nvSpPr>
      <xdr:spPr>
        <a:xfrm>
          <a:off x="2162175" y="22469475"/>
          <a:ext cx="876300" cy="180975"/>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3520168</xdr:colOff>
      <xdr:row>98</xdr:row>
      <xdr:rowOff>39460</xdr:rowOff>
    </xdr:from>
    <xdr:to>
      <xdr:col>2</xdr:col>
      <xdr:colOff>8939216</xdr:colOff>
      <xdr:row>100</xdr:row>
      <xdr:rowOff>137344</xdr:rowOff>
    </xdr:to>
    <xdr:pic>
      <xdr:nvPicPr>
        <xdr:cNvPr id="2" name="Image 1"/>
        <xdr:cNvPicPr>
          <a:picLocks noChangeAspect="1"/>
        </xdr:cNvPicPr>
      </xdr:nvPicPr>
      <xdr:blipFill>
        <a:blip xmlns:r="http://schemas.openxmlformats.org/officeDocument/2006/relationships" r:embed="rId7"/>
        <a:stretch>
          <a:fillRect/>
        </a:stretch>
      </xdr:blipFill>
      <xdr:spPr>
        <a:xfrm>
          <a:off x="4064454" y="21429889"/>
          <a:ext cx="5419048" cy="544199"/>
        </a:xfrm>
        <a:prstGeom prst="rect">
          <a:avLst/>
        </a:prstGeom>
      </xdr:spPr>
    </xdr:pic>
    <xdr:clientData/>
  </xdr:twoCellAnchor>
  <xdr:twoCellAnchor editAs="oneCell">
    <xdr:from>
      <xdr:col>2</xdr:col>
      <xdr:colOff>4981575</xdr:colOff>
      <xdr:row>102</xdr:row>
      <xdr:rowOff>0</xdr:rowOff>
    </xdr:from>
    <xdr:to>
      <xdr:col>2</xdr:col>
      <xdr:colOff>8181575</xdr:colOff>
      <xdr:row>106</xdr:row>
      <xdr:rowOff>9419</xdr:rowOff>
    </xdr:to>
    <xdr:pic>
      <xdr:nvPicPr>
        <xdr:cNvPr id="7" name="Image 6"/>
        <xdr:cNvPicPr>
          <a:picLocks noChangeAspect="1"/>
        </xdr:cNvPicPr>
      </xdr:nvPicPr>
      <xdr:blipFill>
        <a:blip xmlns:r="http://schemas.openxmlformats.org/officeDocument/2006/relationships" r:embed="rId8"/>
        <a:stretch>
          <a:fillRect/>
        </a:stretch>
      </xdr:blipFill>
      <xdr:spPr>
        <a:xfrm>
          <a:off x="5495925" y="24584025"/>
          <a:ext cx="3200000" cy="847619"/>
        </a:xfrm>
        <a:prstGeom prst="rect">
          <a:avLst/>
        </a:prstGeom>
      </xdr:spPr>
    </xdr:pic>
    <xdr:clientData/>
  </xdr:twoCellAnchor>
  <xdr:twoCellAnchor editAs="oneCell">
    <xdr:from>
      <xdr:col>2</xdr:col>
      <xdr:colOff>968829</xdr:colOff>
      <xdr:row>19</xdr:row>
      <xdr:rowOff>152401</xdr:rowOff>
    </xdr:from>
    <xdr:to>
      <xdr:col>2</xdr:col>
      <xdr:colOff>8068491</xdr:colOff>
      <xdr:row>20</xdr:row>
      <xdr:rowOff>85998</xdr:rowOff>
    </xdr:to>
    <xdr:pic>
      <xdr:nvPicPr>
        <xdr:cNvPr id="18" name="Image 1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13115" y="4365172"/>
          <a:ext cx="7099662" cy="358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257174</xdr:colOff>
      <xdr:row>2</xdr:row>
      <xdr:rowOff>19049</xdr:rowOff>
    </xdr:from>
    <xdr:to>
      <xdr:col>12</xdr:col>
      <xdr:colOff>219075</xdr:colOff>
      <xdr:row>17</xdr:row>
      <xdr:rowOff>142874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257176</xdr:colOff>
      <xdr:row>17</xdr:row>
      <xdr:rowOff>180975</xdr:rowOff>
    </xdr:from>
    <xdr:to>
      <xdr:col>12</xdr:col>
      <xdr:colOff>200026</xdr:colOff>
      <xdr:row>27</xdr:row>
      <xdr:rowOff>133350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247650</xdr:colOff>
      <xdr:row>42</xdr:row>
      <xdr:rowOff>95250</xdr:rowOff>
    </xdr:from>
    <xdr:to>
      <xdr:col>12</xdr:col>
      <xdr:colOff>190500</xdr:colOff>
      <xdr:row>60</xdr:row>
      <xdr:rowOff>133349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219075</xdr:colOff>
      <xdr:row>65</xdr:row>
      <xdr:rowOff>19051</xdr:rowOff>
    </xdr:from>
    <xdr:to>
      <xdr:col>12</xdr:col>
      <xdr:colOff>161925</xdr:colOff>
      <xdr:row>82</xdr:row>
      <xdr:rowOff>200025</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238125</xdr:colOff>
      <xdr:row>28</xdr:row>
      <xdr:rowOff>19050</xdr:rowOff>
    </xdr:from>
    <xdr:to>
      <xdr:col>12</xdr:col>
      <xdr:colOff>190501</xdr:colOff>
      <xdr:row>42</xdr:row>
      <xdr:rowOff>47623</xdr:rowOff>
    </xdr:to>
    <xdr:graphicFrame macro="">
      <xdr:nvGraphicFramePr>
        <xdr:cNvPr id="8" name="Graphique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afaelle.desplats@ademe.f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27"/>
  <sheetViews>
    <sheetView showGridLines="0" tabSelected="1" zoomScaleNormal="100" workbookViewId="0">
      <selection activeCell="B24" sqref="B24"/>
    </sheetView>
  </sheetViews>
  <sheetFormatPr baseColWidth="10" defaultRowHeight="15" x14ac:dyDescent="0.25"/>
  <cols>
    <col min="1" max="1" width="4" customWidth="1"/>
  </cols>
  <sheetData>
    <row r="1" spans="2:9" ht="6" customHeight="1" thickBot="1" x14ac:dyDescent="0.3"/>
    <row r="2" spans="2:9" x14ac:dyDescent="0.25">
      <c r="B2" s="94"/>
      <c r="C2" s="95"/>
      <c r="D2" s="95"/>
      <c r="E2" s="95"/>
      <c r="F2" s="95"/>
      <c r="G2" s="95"/>
      <c r="H2" s="95"/>
      <c r="I2" s="96"/>
    </row>
    <row r="3" spans="2:9" x14ac:dyDescent="0.25">
      <c r="B3" s="97"/>
      <c r="C3" s="98"/>
      <c r="D3" s="98"/>
      <c r="E3" s="98"/>
      <c r="F3" s="98"/>
      <c r="G3" s="98"/>
      <c r="H3" s="98"/>
      <c r="I3" s="99"/>
    </row>
    <row r="4" spans="2:9" x14ac:dyDescent="0.25">
      <c r="B4" s="97"/>
      <c r="C4" s="98"/>
      <c r="D4" s="98"/>
      <c r="E4" s="98"/>
      <c r="F4" s="98"/>
      <c r="G4" s="98"/>
      <c r="H4" s="98"/>
      <c r="I4" s="99"/>
    </row>
    <row r="5" spans="2:9" x14ac:dyDescent="0.25">
      <c r="B5" s="97"/>
      <c r="C5" s="98"/>
      <c r="D5" s="98"/>
      <c r="E5" s="98"/>
      <c r="F5" s="98"/>
      <c r="G5" s="98"/>
      <c r="H5" s="98"/>
      <c r="I5" s="99"/>
    </row>
    <row r="6" spans="2:9" ht="4.5" customHeight="1" x14ac:dyDescent="0.25">
      <c r="B6" s="97"/>
      <c r="C6" s="98"/>
      <c r="D6" s="98"/>
      <c r="E6" s="98"/>
      <c r="F6" s="98"/>
      <c r="G6" s="98"/>
      <c r="H6" s="98"/>
      <c r="I6" s="99"/>
    </row>
    <row r="7" spans="2:9" ht="37.5" customHeight="1" x14ac:dyDescent="0.3">
      <c r="B7" s="115" t="s">
        <v>191</v>
      </c>
      <c r="C7" s="116"/>
      <c r="D7" s="116"/>
      <c r="E7" s="116"/>
      <c r="F7" s="116"/>
      <c r="G7" s="116"/>
      <c r="H7" s="116"/>
      <c r="I7" s="117"/>
    </row>
    <row r="8" spans="2:9" x14ac:dyDescent="0.25">
      <c r="B8" s="97"/>
      <c r="C8" s="98"/>
      <c r="D8" s="98"/>
      <c r="E8" s="98"/>
      <c r="F8" s="98"/>
      <c r="G8" s="98"/>
      <c r="H8" s="98"/>
      <c r="I8" s="99"/>
    </row>
    <row r="9" spans="2:9" x14ac:dyDescent="0.25">
      <c r="B9" s="118" t="s">
        <v>187</v>
      </c>
      <c r="C9" s="119"/>
      <c r="D9" s="119"/>
      <c r="E9" s="119"/>
      <c r="F9" s="119"/>
      <c r="G9" s="119"/>
      <c r="H9" s="119"/>
      <c r="I9" s="120"/>
    </row>
    <row r="10" spans="2:9" x14ac:dyDescent="0.25">
      <c r="B10" s="118"/>
      <c r="C10" s="119"/>
      <c r="D10" s="119"/>
      <c r="E10" s="119"/>
      <c r="F10" s="119"/>
      <c r="G10" s="119"/>
      <c r="H10" s="119"/>
      <c r="I10" s="120"/>
    </row>
    <row r="11" spans="2:9" x14ac:dyDescent="0.25">
      <c r="B11" s="118"/>
      <c r="C11" s="119"/>
      <c r="D11" s="119"/>
      <c r="E11" s="119"/>
      <c r="F11" s="119"/>
      <c r="G11" s="119"/>
      <c r="H11" s="119"/>
      <c r="I11" s="120"/>
    </row>
    <row r="12" spans="2:9" x14ac:dyDescent="0.25">
      <c r="B12" s="118" t="s">
        <v>188</v>
      </c>
      <c r="C12" s="119"/>
      <c r="D12" s="119"/>
      <c r="E12" s="119"/>
      <c r="F12" s="119"/>
      <c r="G12" s="119"/>
      <c r="H12" s="119"/>
      <c r="I12" s="120"/>
    </row>
    <row r="13" spans="2:9" x14ac:dyDescent="0.25">
      <c r="B13" s="118"/>
      <c r="C13" s="119"/>
      <c r="D13" s="119"/>
      <c r="E13" s="119"/>
      <c r="F13" s="119"/>
      <c r="G13" s="119"/>
      <c r="H13" s="119"/>
      <c r="I13" s="120"/>
    </row>
    <row r="14" spans="2:9" x14ac:dyDescent="0.25">
      <c r="B14" s="97"/>
      <c r="C14" s="98"/>
      <c r="D14" s="98"/>
      <c r="E14" s="98"/>
      <c r="F14" s="98"/>
      <c r="G14" s="98"/>
      <c r="H14" s="98"/>
      <c r="I14" s="99"/>
    </row>
    <row r="15" spans="2:9" ht="15" customHeight="1" x14ac:dyDescent="0.25">
      <c r="B15" s="121" t="s">
        <v>190</v>
      </c>
      <c r="C15" s="122"/>
      <c r="D15" s="122"/>
      <c r="E15" s="122"/>
      <c r="F15" s="122"/>
      <c r="G15" s="122"/>
      <c r="H15" s="122"/>
      <c r="I15" s="123"/>
    </row>
    <row r="16" spans="2:9" x14ac:dyDescent="0.25">
      <c r="B16" s="121"/>
      <c r="C16" s="122"/>
      <c r="D16" s="122"/>
      <c r="E16" s="122"/>
      <c r="F16" s="122"/>
      <c r="G16" s="122"/>
      <c r="H16" s="122"/>
      <c r="I16" s="123"/>
    </row>
    <row r="17" spans="1:9" x14ac:dyDescent="0.25">
      <c r="B17" s="121"/>
      <c r="C17" s="122"/>
      <c r="D17" s="122"/>
      <c r="E17" s="122"/>
      <c r="F17" s="122"/>
      <c r="G17" s="122"/>
      <c r="H17" s="122"/>
      <c r="I17" s="123"/>
    </row>
    <row r="18" spans="1:9" x14ac:dyDescent="0.25">
      <c r="A18" s="93"/>
      <c r="B18" s="97"/>
      <c r="C18" s="98"/>
      <c r="D18" s="98"/>
      <c r="E18" s="98"/>
      <c r="F18" s="98"/>
      <c r="G18" s="98"/>
      <c r="H18" s="98"/>
      <c r="I18" s="99"/>
    </row>
    <row r="19" spans="1:9" x14ac:dyDescent="0.25">
      <c r="B19" s="103" t="s">
        <v>186</v>
      </c>
      <c r="C19" s="104"/>
      <c r="D19" s="104"/>
      <c r="E19" s="104"/>
      <c r="F19" s="104"/>
      <c r="G19" s="104"/>
      <c r="H19" s="104"/>
      <c r="I19" s="105"/>
    </row>
    <row r="20" spans="1:9" x14ac:dyDescent="0.25">
      <c r="B20" s="103"/>
      <c r="C20" s="104"/>
      <c r="D20" s="104"/>
      <c r="E20" s="104"/>
      <c r="F20" s="104"/>
      <c r="G20" s="104"/>
      <c r="H20" s="104"/>
      <c r="I20" s="105"/>
    </row>
    <row r="21" spans="1:9" x14ac:dyDescent="0.25">
      <c r="B21" s="103"/>
      <c r="C21" s="104"/>
      <c r="D21" s="104"/>
      <c r="E21" s="104"/>
      <c r="F21" s="104"/>
      <c r="G21" s="104"/>
      <c r="H21" s="104"/>
      <c r="I21" s="105"/>
    </row>
    <row r="22" spans="1:9" x14ac:dyDescent="0.25">
      <c r="B22" s="103"/>
      <c r="C22" s="104"/>
      <c r="D22" s="104"/>
      <c r="E22" s="104"/>
      <c r="F22" s="104"/>
      <c r="G22" s="104"/>
      <c r="H22" s="104"/>
      <c r="I22" s="105"/>
    </row>
    <row r="23" spans="1:9" ht="7.5" customHeight="1" x14ac:dyDescent="0.25">
      <c r="B23" s="106"/>
      <c r="C23" s="107"/>
      <c r="D23" s="107"/>
      <c r="E23" s="107"/>
      <c r="F23" s="107"/>
      <c r="G23" s="107"/>
      <c r="H23" s="107"/>
      <c r="I23" s="108"/>
    </row>
    <row r="24" spans="1:9" x14ac:dyDescent="0.25">
      <c r="B24" s="109" t="s">
        <v>193</v>
      </c>
      <c r="C24" s="109"/>
      <c r="D24" s="110"/>
      <c r="E24" s="110"/>
      <c r="F24" s="110"/>
      <c r="G24" s="110"/>
      <c r="H24" s="110"/>
      <c r="I24" s="111"/>
    </row>
    <row r="25" spans="1:9" x14ac:dyDescent="0.25">
      <c r="B25" s="109"/>
      <c r="C25" s="110"/>
      <c r="D25" s="112" t="s">
        <v>192</v>
      </c>
      <c r="E25" s="110"/>
      <c r="F25" s="110"/>
      <c r="G25" s="110"/>
      <c r="H25" s="110"/>
      <c r="I25" s="111"/>
    </row>
    <row r="26" spans="1:9" x14ac:dyDescent="0.25">
      <c r="B26" s="109"/>
      <c r="C26" s="110"/>
      <c r="D26" s="113" t="s">
        <v>185</v>
      </c>
      <c r="E26" s="110"/>
      <c r="F26" s="110"/>
      <c r="G26" s="110"/>
      <c r="H26" s="110"/>
      <c r="I26" s="111"/>
    </row>
    <row r="27" spans="1:9" ht="6" customHeight="1" thickBot="1" x14ac:dyDescent="0.3">
      <c r="B27" s="100"/>
      <c r="C27" s="101"/>
      <c r="D27" s="101"/>
      <c r="E27" s="101"/>
      <c r="F27" s="101"/>
      <c r="G27" s="101"/>
      <c r="H27" s="101"/>
      <c r="I27" s="102"/>
    </row>
  </sheetData>
  <mergeCells count="4">
    <mergeCell ref="B7:I7"/>
    <mergeCell ref="B9:I11"/>
    <mergeCell ref="B12:I13"/>
    <mergeCell ref="B15:I17"/>
  </mergeCells>
  <hyperlinks>
    <hyperlink ref="D26" r:id="rId1"/>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8D302B"/>
  </sheetPr>
  <dimension ref="C3:F123"/>
  <sheetViews>
    <sheetView zoomScale="85" zoomScaleNormal="85" workbookViewId="0">
      <selection activeCell="C2" sqref="C2"/>
    </sheetView>
  </sheetViews>
  <sheetFormatPr baseColWidth="10" defaultColWidth="11.42578125" defaultRowHeight="16.5" x14ac:dyDescent="0.3"/>
  <cols>
    <col min="1" max="2" width="3.85546875" style="1" customWidth="1"/>
    <col min="3" max="3" width="141.42578125" style="2" customWidth="1"/>
    <col min="4" max="16384" width="11.42578125" style="1"/>
  </cols>
  <sheetData>
    <row r="3" spans="3:6" ht="18.75" x14ac:dyDescent="0.3">
      <c r="C3" s="86" t="s">
        <v>169</v>
      </c>
      <c r="D3" s="1" t="s">
        <v>147</v>
      </c>
    </row>
    <row r="4" spans="3:6" x14ac:dyDescent="0.3">
      <c r="D4" s="1" t="s">
        <v>147</v>
      </c>
    </row>
    <row r="5" spans="3:6" x14ac:dyDescent="0.3">
      <c r="C5" s="91" t="s">
        <v>164</v>
      </c>
      <c r="D5" s="1" t="s">
        <v>147</v>
      </c>
    </row>
    <row r="6" spans="3:6" x14ac:dyDescent="0.3">
      <c r="D6" s="1" t="s">
        <v>147</v>
      </c>
    </row>
    <row r="7" spans="3:6" x14ac:dyDescent="0.3">
      <c r="C7" s="87" t="s">
        <v>143</v>
      </c>
      <c r="D7" s="1" t="s">
        <v>147</v>
      </c>
    </row>
    <row r="8" spans="3:6" ht="3.75" customHeight="1" x14ac:dyDescent="0.3">
      <c r="C8" s="1"/>
      <c r="D8" s="1" t="s">
        <v>147</v>
      </c>
    </row>
    <row r="9" spans="3:6" ht="21.75" customHeight="1" x14ac:dyDescent="0.3">
      <c r="C9" s="124" t="s">
        <v>120</v>
      </c>
      <c r="D9" s="1" t="s">
        <v>147</v>
      </c>
    </row>
    <row r="10" spans="3:6" ht="25.5" customHeight="1" x14ac:dyDescent="0.3">
      <c r="C10" s="124"/>
      <c r="D10" s="1" t="s">
        <v>147</v>
      </c>
      <c r="E10" s="82" t="s">
        <v>122</v>
      </c>
      <c r="F10" s="83" t="s">
        <v>123</v>
      </c>
    </row>
    <row r="11" spans="3:6" ht="10.5" customHeight="1" x14ac:dyDescent="0.3">
      <c r="D11" s="1" t="s">
        <v>147</v>
      </c>
    </row>
    <row r="12" spans="3:6" ht="49.5" x14ac:dyDescent="0.3">
      <c r="C12" s="48" t="s">
        <v>170</v>
      </c>
      <c r="D12" s="1" t="s">
        <v>147</v>
      </c>
    </row>
    <row r="13" spans="3:6" x14ac:dyDescent="0.3">
      <c r="D13" s="1" t="s">
        <v>147</v>
      </c>
    </row>
    <row r="14" spans="3:6" x14ac:dyDescent="0.3">
      <c r="C14" s="88" t="s">
        <v>144</v>
      </c>
      <c r="D14" s="1" t="s">
        <v>147</v>
      </c>
    </row>
    <row r="15" spans="3:6" x14ac:dyDescent="0.3">
      <c r="C15" s="1" t="s">
        <v>145</v>
      </c>
      <c r="D15" s="1" t="s">
        <v>147</v>
      </c>
    </row>
    <row r="16" spans="3:6" x14ac:dyDescent="0.3">
      <c r="C16" s="17"/>
      <c r="D16" s="1" t="s">
        <v>147</v>
      </c>
    </row>
    <row r="17" spans="3:4" ht="21" customHeight="1" x14ac:dyDescent="0.3">
      <c r="C17" s="11" t="s">
        <v>146</v>
      </c>
      <c r="D17" s="1" t="s">
        <v>147</v>
      </c>
    </row>
    <row r="18" spans="3:4" x14ac:dyDescent="0.3">
      <c r="C18" s="1" t="s">
        <v>171</v>
      </c>
      <c r="D18" s="1" t="s">
        <v>147</v>
      </c>
    </row>
    <row r="19" spans="3:4" ht="33.75" customHeight="1" x14ac:dyDescent="0.3">
      <c r="C19" s="2" t="s">
        <v>172</v>
      </c>
      <c r="D19" s="1" t="s">
        <v>147</v>
      </c>
    </row>
    <row r="20" spans="3:4" ht="33.75" customHeight="1" x14ac:dyDescent="0.3">
      <c r="C20" s="85" t="s">
        <v>152</v>
      </c>
    </row>
    <row r="21" spans="3:4" ht="33.75" customHeight="1" x14ac:dyDescent="0.3"/>
    <row r="22" spans="3:4" x14ac:dyDescent="0.3">
      <c r="C22" s="1" t="s">
        <v>148</v>
      </c>
      <c r="D22" s="1" t="s">
        <v>147</v>
      </c>
    </row>
    <row r="23" spans="3:4" ht="33.75" customHeight="1" x14ac:dyDescent="0.3">
      <c r="C23" s="85" t="s">
        <v>152</v>
      </c>
    </row>
    <row r="24" spans="3:4" x14ac:dyDescent="0.3">
      <c r="C24" s="1"/>
      <c r="D24" s="1" t="s">
        <v>147</v>
      </c>
    </row>
    <row r="25" spans="3:4" x14ac:dyDescent="0.3">
      <c r="C25" s="1" t="s">
        <v>173</v>
      </c>
      <c r="D25" s="1" t="s">
        <v>147</v>
      </c>
    </row>
    <row r="26" spans="3:4" ht="49.5" x14ac:dyDescent="0.3">
      <c r="C26" s="92" t="s">
        <v>174</v>
      </c>
      <c r="D26" s="1" t="s">
        <v>147</v>
      </c>
    </row>
    <row r="27" spans="3:4" x14ac:dyDescent="0.3">
      <c r="D27" s="1" t="s">
        <v>147</v>
      </c>
    </row>
    <row r="28" spans="3:4" x14ac:dyDescent="0.3">
      <c r="C28" s="85" t="s">
        <v>152</v>
      </c>
      <c r="D28" s="1" t="s">
        <v>147</v>
      </c>
    </row>
    <row r="29" spans="3:4" x14ac:dyDescent="0.3">
      <c r="D29" s="1" t="s">
        <v>147</v>
      </c>
    </row>
    <row r="44" spans="3:4" x14ac:dyDescent="0.3">
      <c r="C44" s="88" t="s">
        <v>153</v>
      </c>
    </row>
    <row r="47" spans="3:4" x14ac:dyDescent="0.3">
      <c r="C47" s="65" t="s">
        <v>181</v>
      </c>
      <c r="D47" s="1" t="s">
        <v>147</v>
      </c>
    </row>
    <row r="48" spans="3:4" x14ac:dyDescent="0.3">
      <c r="C48" s="48" t="s">
        <v>165</v>
      </c>
      <c r="D48" s="1" t="s">
        <v>147</v>
      </c>
    </row>
    <row r="49" spans="3:5" x14ac:dyDescent="0.3">
      <c r="C49" s="1"/>
      <c r="D49" s="1" t="s">
        <v>147</v>
      </c>
    </row>
    <row r="50" spans="3:5" x14ac:dyDescent="0.3">
      <c r="C50" s="11" t="s">
        <v>154</v>
      </c>
      <c r="D50" s="1" t="s">
        <v>147</v>
      </c>
    </row>
    <row r="51" spans="3:5" x14ac:dyDescent="0.3">
      <c r="C51" s="1" t="s">
        <v>175</v>
      </c>
      <c r="D51" s="1" t="s">
        <v>147</v>
      </c>
      <c r="E51" s="11"/>
    </row>
    <row r="52" spans="3:5" x14ac:dyDescent="0.3">
      <c r="D52" s="1" t="s">
        <v>147</v>
      </c>
    </row>
    <row r="53" spans="3:5" x14ac:dyDescent="0.3">
      <c r="C53" s="11" t="s">
        <v>176</v>
      </c>
      <c r="D53" s="1" t="s">
        <v>147</v>
      </c>
    </row>
    <row r="54" spans="3:5" x14ac:dyDescent="0.3">
      <c r="D54" s="1" t="s">
        <v>147</v>
      </c>
    </row>
    <row r="55" spans="3:5" x14ac:dyDescent="0.3">
      <c r="C55" s="11" t="s">
        <v>177</v>
      </c>
      <c r="D55" s="1" t="s">
        <v>147</v>
      </c>
    </row>
    <row r="56" spans="3:5" x14ac:dyDescent="0.3">
      <c r="D56" s="1" t="s">
        <v>147</v>
      </c>
    </row>
    <row r="57" spans="3:5" x14ac:dyDescent="0.3">
      <c r="D57" s="1" t="s">
        <v>147</v>
      </c>
    </row>
    <row r="58" spans="3:5" x14ac:dyDescent="0.3">
      <c r="C58" s="48" t="s">
        <v>178</v>
      </c>
      <c r="D58" s="1" t="s">
        <v>147</v>
      </c>
    </row>
    <row r="59" spans="3:5" x14ac:dyDescent="0.3">
      <c r="C59" s="48" t="s">
        <v>179</v>
      </c>
      <c r="D59" s="1" t="s">
        <v>147</v>
      </c>
    </row>
    <row r="60" spans="3:5" x14ac:dyDescent="0.3">
      <c r="D60" s="1" t="s">
        <v>147</v>
      </c>
    </row>
    <row r="61" spans="3:5" x14ac:dyDescent="0.3">
      <c r="C61" s="11" t="s">
        <v>180</v>
      </c>
      <c r="D61" s="1" t="s">
        <v>147</v>
      </c>
    </row>
    <row r="62" spans="3:5" x14ac:dyDescent="0.3">
      <c r="D62" s="1" t="s">
        <v>147</v>
      </c>
    </row>
    <row r="63" spans="3:5" x14ac:dyDescent="0.3">
      <c r="D63" s="1" t="s">
        <v>147</v>
      </c>
    </row>
    <row r="64" spans="3:5" x14ac:dyDescent="0.3">
      <c r="D64" s="1" t="s">
        <v>147</v>
      </c>
    </row>
    <row r="65" spans="3:4" x14ac:dyDescent="0.3">
      <c r="D65" s="1" t="s">
        <v>147</v>
      </c>
    </row>
    <row r="66" spans="3:4" x14ac:dyDescent="0.3">
      <c r="D66" s="1" t="s">
        <v>147</v>
      </c>
    </row>
    <row r="68" spans="3:4" ht="33" x14ac:dyDescent="0.3">
      <c r="C68" s="48" t="s">
        <v>157</v>
      </c>
    </row>
    <row r="69" spans="3:4" x14ac:dyDescent="0.3">
      <c r="C69" s="11" t="s">
        <v>166</v>
      </c>
    </row>
    <row r="72" spans="3:4" x14ac:dyDescent="0.3">
      <c r="D72" s="1" t="s">
        <v>147</v>
      </c>
    </row>
    <row r="73" spans="3:4" x14ac:dyDescent="0.3">
      <c r="C73" s="65" t="s">
        <v>182</v>
      </c>
      <c r="D73" s="1" t="s">
        <v>147</v>
      </c>
    </row>
    <row r="74" spans="3:4" x14ac:dyDescent="0.3">
      <c r="C74" s="2" t="s">
        <v>167</v>
      </c>
      <c r="D74" s="1" t="s">
        <v>147</v>
      </c>
    </row>
    <row r="75" spans="3:4" x14ac:dyDescent="0.3">
      <c r="C75" s="2" t="s">
        <v>155</v>
      </c>
      <c r="D75" s="1" t="s">
        <v>147</v>
      </c>
    </row>
    <row r="76" spans="3:4" x14ac:dyDescent="0.3">
      <c r="D76" s="1" t="s">
        <v>147</v>
      </c>
    </row>
    <row r="77" spans="3:4" x14ac:dyDescent="0.3">
      <c r="C77" s="48" t="s">
        <v>156</v>
      </c>
      <c r="D77" s="1" t="s">
        <v>147</v>
      </c>
    </row>
    <row r="78" spans="3:4" x14ac:dyDescent="0.3">
      <c r="C78" s="48" t="s">
        <v>168</v>
      </c>
      <c r="D78" s="1" t="s">
        <v>147</v>
      </c>
    </row>
    <row r="79" spans="3:4" x14ac:dyDescent="0.3">
      <c r="D79" s="1" t="s">
        <v>147</v>
      </c>
    </row>
    <row r="80" spans="3:4" x14ac:dyDescent="0.3">
      <c r="D80" s="1" t="s">
        <v>147</v>
      </c>
    </row>
    <row r="81" spans="3:4" x14ac:dyDescent="0.3">
      <c r="D81" s="1" t="s">
        <v>147</v>
      </c>
    </row>
    <row r="82" spans="3:4" x14ac:dyDescent="0.3">
      <c r="D82" s="1" t="s">
        <v>147</v>
      </c>
    </row>
    <row r="83" spans="3:4" x14ac:dyDescent="0.3">
      <c r="D83" s="1" t="s">
        <v>147</v>
      </c>
    </row>
    <row r="84" spans="3:4" x14ac:dyDescent="0.3">
      <c r="D84" s="1" t="s">
        <v>147</v>
      </c>
    </row>
    <row r="85" spans="3:4" x14ac:dyDescent="0.3">
      <c r="D85" s="1" t="s">
        <v>147</v>
      </c>
    </row>
    <row r="86" spans="3:4" x14ac:dyDescent="0.3">
      <c r="D86" s="1" t="s">
        <v>147</v>
      </c>
    </row>
    <row r="87" spans="3:4" x14ac:dyDescent="0.3">
      <c r="D87" s="1" t="s">
        <v>147</v>
      </c>
    </row>
    <row r="88" spans="3:4" x14ac:dyDescent="0.3">
      <c r="D88" s="1" t="s">
        <v>147</v>
      </c>
    </row>
    <row r="89" spans="3:4" x14ac:dyDescent="0.3">
      <c r="D89" s="1" t="s">
        <v>147</v>
      </c>
    </row>
    <row r="90" spans="3:4" x14ac:dyDescent="0.3">
      <c r="D90" s="1" t="s">
        <v>147</v>
      </c>
    </row>
    <row r="91" spans="3:4" x14ac:dyDescent="0.3">
      <c r="D91" s="1" t="s">
        <v>147</v>
      </c>
    </row>
    <row r="92" spans="3:4" x14ac:dyDescent="0.3">
      <c r="D92" s="1" t="s">
        <v>147</v>
      </c>
    </row>
    <row r="93" spans="3:4" x14ac:dyDescent="0.3">
      <c r="D93" s="1" t="s">
        <v>147</v>
      </c>
    </row>
    <row r="94" spans="3:4" x14ac:dyDescent="0.3">
      <c r="D94" s="1" t="s">
        <v>147</v>
      </c>
    </row>
    <row r="95" spans="3:4" x14ac:dyDescent="0.3">
      <c r="C95" s="88" t="s">
        <v>158</v>
      </c>
      <c r="D95" s="1" t="s">
        <v>147</v>
      </c>
    </row>
    <row r="96" spans="3:4" x14ac:dyDescent="0.3">
      <c r="D96" s="1" t="s">
        <v>147</v>
      </c>
    </row>
    <row r="97" spans="3:4" x14ac:dyDescent="0.3">
      <c r="D97" s="1" t="s">
        <v>147</v>
      </c>
    </row>
    <row r="98" spans="3:4" ht="33" x14ac:dyDescent="0.3">
      <c r="C98" s="2" t="s">
        <v>183</v>
      </c>
      <c r="D98" s="1" t="s">
        <v>147</v>
      </c>
    </row>
    <row r="99" spans="3:4" ht="21.6" customHeight="1" x14ac:dyDescent="0.3"/>
    <row r="102" spans="3:4" ht="33" x14ac:dyDescent="0.3">
      <c r="C102" s="2" t="s">
        <v>184</v>
      </c>
    </row>
    <row r="103" spans="3:4" x14ac:dyDescent="0.3">
      <c r="D103" s="1" t="s">
        <v>147</v>
      </c>
    </row>
    <row r="104" spans="3:4" x14ac:dyDescent="0.3">
      <c r="D104" s="1" t="s">
        <v>147</v>
      </c>
    </row>
    <row r="105" spans="3:4" x14ac:dyDescent="0.3">
      <c r="D105" s="1" t="s">
        <v>147</v>
      </c>
    </row>
    <row r="106" spans="3:4" x14ac:dyDescent="0.3">
      <c r="D106" s="1" t="s">
        <v>147</v>
      </c>
    </row>
    <row r="107" spans="3:4" x14ac:dyDescent="0.3">
      <c r="D107" s="1" t="s">
        <v>147</v>
      </c>
    </row>
    <row r="108" spans="3:4" ht="33" x14ac:dyDescent="0.3">
      <c r="C108" s="114" t="s">
        <v>189</v>
      </c>
      <c r="D108" s="1" t="s">
        <v>147</v>
      </c>
    </row>
    <row r="109" spans="3:4" x14ac:dyDescent="0.3">
      <c r="D109" s="1" t="s">
        <v>147</v>
      </c>
    </row>
    <row r="110" spans="3:4" x14ac:dyDescent="0.3">
      <c r="D110" s="1" t="s">
        <v>147</v>
      </c>
    </row>
    <row r="111" spans="3:4" x14ac:dyDescent="0.3">
      <c r="D111" s="1" t="s">
        <v>147</v>
      </c>
    </row>
    <row r="112" spans="3:4" x14ac:dyDescent="0.3">
      <c r="D112" s="1" t="s">
        <v>147</v>
      </c>
    </row>
    <row r="113" spans="3:4" x14ac:dyDescent="0.3">
      <c r="D113" s="1" t="s">
        <v>147</v>
      </c>
    </row>
    <row r="114" spans="3:4" x14ac:dyDescent="0.3">
      <c r="D114" s="1" t="s">
        <v>147</v>
      </c>
    </row>
    <row r="115" spans="3:4" x14ac:dyDescent="0.3">
      <c r="D115" s="1" t="s">
        <v>147</v>
      </c>
    </row>
    <row r="116" spans="3:4" x14ac:dyDescent="0.3">
      <c r="D116" s="1" t="s">
        <v>147</v>
      </c>
    </row>
    <row r="117" spans="3:4" x14ac:dyDescent="0.3">
      <c r="D117" s="1" t="s">
        <v>147</v>
      </c>
    </row>
    <row r="118" spans="3:4" x14ac:dyDescent="0.3">
      <c r="D118" s="1" t="s">
        <v>147</v>
      </c>
    </row>
    <row r="119" spans="3:4" x14ac:dyDescent="0.3">
      <c r="D119" s="1" t="s">
        <v>147</v>
      </c>
    </row>
    <row r="120" spans="3:4" x14ac:dyDescent="0.3">
      <c r="D120" s="1" t="s">
        <v>147</v>
      </c>
    </row>
    <row r="121" spans="3:4" x14ac:dyDescent="0.3">
      <c r="D121" s="1" t="s">
        <v>147</v>
      </c>
    </row>
    <row r="123" spans="3:4" x14ac:dyDescent="0.3">
      <c r="C123" s="48"/>
    </row>
  </sheetData>
  <mergeCells count="1">
    <mergeCell ref="C9:C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8D302B"/>
  </sheetPr>
  <dimension ref="B1:T34"/>
  <sheetViews>
    <sheetView workbookViewId="0">
      <selection activeCell="E13" sqref="E13"/>
    </sheetView>
  </sheetViews>
  <sheetFormatPr baseColWidth="10" defaultColWidth="9.140625" defaultRowHeight="16.5" x14ac:dyDescent="0.3"/>
  <cols>
    <col min="1" max="1" width="1.85546875" style="3" customWidth="1"/>
    <col min="2" max="2" width="2.85546875" style="3" customWidth="1"/>
    <col min="3" max="3" width="31.28515625" style="3" customWidth="1"/>
    <col min="4" max="16" width="14.42578125" style="3" customWidth="1"/>
    <col min="17" max="16384" width="9.140625" style="3"/>
  </cols>
  <sheetData>
    <row r="1" spans="2:16" x14ac:dyDescent="0.3">
      <c r="B1" s="16"/>
      <c r="C1" s="66" t="s">
        <v>136</v>
      </c>
    </row>
    <row r="2" spans="2:16" x14ac:dyDescent="0.3">
      <c r="B2" s="16"/>
    </row>
    <row r="3" spans="2:16" x14ac:dyDescent="0.3">
      <c r="B3" s="16">
        <f>COUNTA($D$3:$P$3)</f>
        <v>5</v>
      </c>
      <c r="C3" s="17" t="s">
        <v>79</v>
      </c>
      <c r="D3" s="84" t="s">
        <v>121</v>
      </c>
      <c r="E3" s="68" t="s">
        <v>90</v>
      </c>
      <c r="F3" s="68" t="s">
        <v>91</v>
      </c>
      <c r="G3" s="68" t="s">
        <v>149</v>
      </c>
      <c r="H3" s="68" t="s">
        <v>150</v>
      </c>
      <c r="I3" s="68"/>
      <c r="J3" s="68"/>
      <c r="K3" s="68"/>
      <c r="L3" s="68"/>
      <c r="M3" s="68"/>
      <c r="N3" s="68"/>
      <c r="O3" s="68"/>
      <c r="P3" s="68"/>
    </row>
    <row r="4" spans="2:16" x14ac:dyDescent="0.3">
      <c r="B4" s="16"/>
      <c r="C4" s="17" t="s">
        <v>151</v>
      </c>
      <c r="D4" s="5">
        <f>SUM(E4:P4)</f>
        <v>16500</v>
      </c>
      <c r="E4" s="68">
        <v>4500</v>
      </c>
      <c r="F4" s="68">
        <v>2300</v>
      </c>
      <c r="G4" s="68">
        <v>4700</v>
      </c>
      <c r="H4" s="68">
        <v>5000</v>
      </c>
      <c r="I4" s="68"/>
      <c r="J4" s="68"/>
      <c r="K4" s="68"/>
      <c r="L4" s="68"/>
      <c r="M4" s="68"/>
      <c r="N4" s="68"/>
      <c r="O4" s="68"/>
      <c r="P4" s="68"/>
    </row>
    <row r="5" spans="2:16" x14ac:dyDescent="0.3">
      <c r="B5" s="16"/>
      <c r="C5" s="17"/>
      <c r="D5" s="5">
        <v>1</v>
      </c>
      <c r="E5" s="5">
        <f>IF($D$4=0,1,E4/$D$4)</f>
        <v>0.27272727272727271</v>
      </c>
      <c r="F5" s="5">
        <f t="shared" ref="F5:P5" si="0">IF($D$4=0,1,F4/$D$4)</f>
        <v>0.1393939393939394</v>
      </c>
      <c r="G5" s="5">
        <f t="shared" si="0"/>
        <v>0.28484848484848485</v>
      </c>
      <c r="H5" s="5">
        <f t="shared" si="0"/>
        <v>0.30303030303030304</v>
      </c>
      <c r="I5" s="5">
        <f t="shared" si="0"/>
        <v>0</v>
      </c>
      <c r="J5" s="5">
        <f t="shared" si="0"/>
        <v>0</v>
      </c>
      <c r="K5" s="5">
        <f t="shared" si="0"/>
        <v>0</v>
      </c>
      <c r="L5" s="5">
        <f t="shared" si="0"/>
        <v>0</v>
      </c>
      <c r="M5" s="5">
        <f t="shared" si="0"/>
        <v>0</v>
      </c>
      <c r="N5" s="5">
        <f t="shared" si="0"/>
        <v>0</v>
      </c>
      <c r="O5" s="5">
        <f t="shared" si="0"/>
        <v>0</v>
      </c>
      <c r="P5" s="5">
        <f t="shared" si="0"/>
        <v>0</v>
      </c>
    </row>
    <row r="6" spans="2:16" x14ac:dyDescent="0.3">
      <c r="B6" s="16"/>
    </row>
    <row r="7" spans="2:16" x14ac:dyDescent="0.3">
      <c r="B7" s="16">
        <f>COUNTA($D$7:$P$7)</f>
        <v>5</v>
      </c>
      <c r="C7" s="17" t="s">
        <v>80</v>
      </c>
      <c r="D7" s="84" t="s">
        <v>121</v>
      </c>
      <c r="E7" s="68" t="s">
        <v>92</v>
      </c>
      <c r="F7" s="68" t="s">
        <v>93</v>
      </c>
      <c r="G7" s="68" t="s">
        <v>94</v>
      </c>
      <c r="H7" s="68" t="s">
        <v>95</v>
      </c>
      <c r="I7" s="68"/>
      <c r="J7" s="68"/>
      <c r="K7" s="68"/>
      <c r="L7" s="68"/>
      <c r="M7" s="68"/>
      <c r="N7" s="68"/>
      <c r="O7" s="68"/>
      <c r="P7" s="68"/>
    </row>
    <row r="8" spans="2:16" x14ac:dyDescent="0.3">
      <c r="B8" s="16"/>
    </row>
    <row r="9" spans="2:16" x14ac:dyDescent="0.3">
      <c r="B9" s="16"/>
    </row>
    <row r="10" spans="2:16" x14ac:dyDescent="0.3">
      <c r="B10" s="16"/>
    </row>
    <row r="11" spans="2:16" x14ac:dyDescent="0.3">
      <c r="B11" s="16"/>
    </row>
    <row r="12" spans="2:16" x14ac:dyDescent="0.3">
      <c r="C12" s="18" t="s">
        <v>128</v>
      </c>
    </row>
    <row r="13" spans="2:16" x14ac:dyDescent="0.3">
      <c r="C13" s="3" t="s">
        <v>129</v>
      </c>
    </row>
    <row r="14" spans="2:16" x14ac:dyDescent="0.3">
      <c r="C14" s="3" t="s">
        <v>134</v>
      </c>
    </row>
    <row r="16" spans="2:16" x14ac:dyDescent="0.3">
      <c r="C16" s="17" t="s">
        <v>87</v>
      </c>
    </row>
    <row r="17" spans="2:20" x14ac:dyDescent="0.3">
      <c r="C17" s="80">
        <v>13</v>
      </c>
    </row>
    <row r="18" spans="2:20" x14ac:dyDescent="0.3">
      <c r="B18" s="16">
        <f ca="1">SUM(OFFSET($D$18,0,$C$17,,))</f>
        <v>46</v>
      </c>
      <c r="C18" s="16"/>
      <c r="D18" s="16">
        <v>0</v>
      </c>
      <c r="E18" s="16">
        <f>COUNTA(D21:D31)+D18</f>
        <v>4</v>
      </c>
      <c r="F18" s="16">
        <f t="shared" ref="F18:P18" si="1">COUNTA(E21:E31)+E18</f>
        <v>9</v>
      </c>
      <c r="G18" s="16">
        <f t="shared" si="1"/>
        <v>12</v>
      </c>
      <c r="H18" s="16">
        <f t="shared" si="1"/>
        <v>15</v>
      </c>
      <c r="I18" s="16">
        <f t="shared" si="1"/>
        <v>16</v>
      </c>
      <c r="J18" s="16">
        <f t="shared" si="1"/>
        <v>18</v>
      </c>
      <c r="K18" s="16">
        <f t="shared" si="1"/>
        <v>26</v>
      </c>
      <c r="L18" s="16">
        <f t="shared" si="1"/>
        <v>28</v>
      </c>
      <c r="M18" s="16">
        <f t="shared" si="1"/>
        <v>31</v>
      </c>
      <c r="N18" s="16">
        <f t="shared" si="1"/>
        <v>37</v>
      </c>
      <c r="O18" s="16">
        <f t="shared" si="1"/>
        <v>39</v>
      </c>
      <c r="P18" s="16">
        <f t="shared" si="1"/>
        <v>45</v>
      </c>
      <c r="Q18" s="16">
        <f>COUNTA(P21:P31)+P18</f>
        <v>46</v>
      </c>
      <c r="R18" s="16">
        <f t="shared" ref="R18:T18" si="2">COUNTA(Q21:Q31)+Q18</f>
        <v>46</v>
      </c>
      <c r="S18" s="16">
        <f t="shared" si="2"/>
        <v>46</v>
      </c>
      <c r="T18" s="16">
        <f t="shared" si="2"/>
        <v>46</v>
      </c>
    </row>
    <row r="19" spans="2:20" x14ac:dyDescent="0.3">
      <c r="B19" s="16"/>
      <c r="C19" s="16">
        <v>0</v>
      </c>
      <c r="D19" s="16">
        <v>1</v>
      </c>
      <c r="E19" s="16">
        <v>2</v>
      </c>
      <c r="F19" s="16">
        <v>3</v>
      </c>
      <c r="G19" s="16">
        <v>4</v>
      </c>
      <c r="H19" s="16">
        <v>5</v>
      </c>
      <c r="I19" s="16">
        <v>6</v>
      </c>
      <c r="J19" s="16">
        <v>7</v>
      </c>
      <c r="K19" s="16">
        <v>8</v>
      </c>
      <c r="L19" s="16">
        <v>9</v>
      </c>
      <c r="M19" s="16">
        <v>10</v>
      </c>
      <c r="N19" s="16">
        <v>11</v>
      </c>
      <c r="O19" s="16">
        <v>12</v>
      </c>
      <c r="P19" s="16">
        <v>13</v>
      </c>
      <c r="Q19" s="16">
        <v>14</v>
      </c>
      <c r="R19" s="16">
        <v>15</v>
      </c>
      <c r="S19" s="16">
        <v>16</v>
      </c>
      <c r="T19" s="16"/>
    </row>
    <row r="20" spans="2:20" s="70" customFormat="1" ht="23.25" customHeight="1" x14ac:dyDescent="0.25">
      <c r="C20" s="69" t="s">
        <v>88</v>
      </c>
      <c r="D20" s="72" t="s">
        <v>0</v>
      </c>
      <c r="E20" s="72" t="s">
        <v>1</v>
      </c>
      <c r="F20" s="72" t="s">
        <v>2</v>
      </c>
      <c r="G20" s="72" t="s">
        <v>3</v>
      </c>
      <c r="H20" s="72" t="s">
        <v>4</v>
      </c>
      <c r="I20" s="72" t="s">
        <v>5</v>
      </c>
      <c r="J20" s="72" t="s">
        <v>6</v>
      </c>
      <c r="K20" s="72" t="s">
        <v>7</v>
      </c>
      <c r="L20" s="72" t="s">
        <v>8</v>
      </c>
      <c r="M20" s="72" t="s">
        <v>9</v>
      </c>
      <c r="N20" s="72" t="s">
        <v>10</v>
      </c>
      <c r="O20" s="72" t="s">
        <v>11</v>
      </c>
      <c r="P20" s="72" t="s">
        <v>12</v>
      </c>
      <c r="Q20" s="71"/>
    </row>
    <row r="21" spans="2:20" ht="16.5" customHeight="1" x14ac:dyDescent="0.3">
      <c r="C21" s="69" t="s">
        <v>89</v>
      </c>
      <c r="D21" s="89" t="s">
        <v>16</v>
      </c>
      <c r="E21" s="89" t="s">
        <v>17</v>
      </c>
      <c r="F21" s="89" t="s">
        <v>22</v>
      </c>
      <c r="G21" s="89" t="s">
        <v>25</v>
      </c>
      <c r="H21" s="89" t="s">
        <v>28</v>
      </c>
      <c r="I21" s="89" t="s">
        <v>29</v>
      </c>
      <c r="J21" s="89" t="s">
        <v>31</v>
      </c>
      <c r="K21" s="89" t="s">
        <v>39</v>
      </c>
      <c r="L21" s="89" t="s">
        <v>41</v>
      </c>
      <c r="M21" s="89" t="s">
        <v>44</v>
      </c>
      <c r="N21" s="89" t="s">
        <v>50</v>
      </c>
      <c r="O21" s="89" t="s">
        <v>52</v>
      </c>
      <c r="P21" s="89" t="s">
        <v>12</v>
      </c>
      <c r="Q21" s="5"/>
      <c r="R21" s="5"/>
      <c r="S21" s="5"/>
    </row>
    <row r="22" spans="2:20" x14ac:dyDescent="0.3">
      <c r="D22" s="89" t="s">
        <v>13</v>
      </c>
      <c r="E22" s="89" t="s">
        <v>18</v>
      </c>
      <c r="F22" s="89" t="s">
        <v>23</v>
      </c>
      <c r="G22" s="89" t="s">
        <v>26</v>
      </c>
      <c r="H22" s="89"/>
      <c r="I22" s="89" t="s">
        <v>30</v>
      </c>
      <c r="J22" s="89" t="s">
        <v>32</v>
      </c>
      <c r="K22" s="89" t="s">
        <v>40</v>
      </c>
      <c r="L22" s="89" t="s">
        <v>42</v>
      </c>
      <c r="M22" s="89" t="s">
        <v>45</v>
      </c>
      <c r="N22" s="89" t="s">
        <v>51</v>
      </c>
      <c r="O22" s="89" t="s">
        <v>53</v>
      </c>
      <c r="P22" s="89"/>
      <c r="Q22" s="5"/>
      <c r="R22" s="5"/>
      <c r="S22" s="5"/>
    </row>
    <row r="23" spans="2:20" x14ac:dyDescent="0.3">
      <c r="D23" s="89" t="s">
        <v>14</v>
      </c>
      <c r="E23" s="89" t="s">
        <v>19</v>
      </c>
      <c r="F23" s="89" t="s">
        <v>24</v>
      </c>
      <c r="G23" s="89" t="s">
        <v>27</v>
      </c>
      <c r="H23" s="89"/>
      <c r="I23" s="89"/>
      <c r="J23" s="89" t="s">
        <v>33</v>
      </c>
      <c r="K23" s="89"/>
      <c r="L23" s="89" t="s">
        <v>43</v>
      </c>
      <c r="M23" s="89" t="s">
        <v>46</v>
      </c>
      <c r="N23" s="89"/>
      <c r="O23" s="89" t="s">
        <v>54</v>
      </c>
      <c r="P23" s="89"/>
      <c r="Q23" s="5"/>
      <c r="R23" s="5"/>
      <c r="S23" s="5"/>
    </row>
    <row r="24" spans="2:20" x14ac:dyDescent="0.3">
      <c r="D24" s="89" t="s">
        <v>15</v>
      </c>
      <c r="E24" s="89" t="s">
        <v>20</v>
      </c>
      <c r="F24" s="89"/>
      <c r="G24" s="89"/>
      <c r="H24" s="89"/>
      <c r="I24" s="89"/>
      <c r="J24" s="89" t="s">
        <v>34</v>
      </c>
      <c r="K24" s="89"/>
      <c r="L24" s="89"/>
      <c r="M24" s="89" t="s">
        <v>47</v>
      </c>
      <c r="N24" s="89"/>
      <c r="O24" s="89" t="s">
        <v>55</v>
      </c>
      <c r="P24" s="89"/>
      <c r="Q24" s="5"/>
      <c r="R24" s="5"/>
      <c r="S24" s="5"/>
    </row>
    <row r="25" spans="2:20" x14ac:dyDescent="0.3">
      <c r="D25" s="89"/>
      <c r="E25" s="89" t="s">
        <v>21</v>
      </c>
      <c r="F25" s="89"/>
      <c r="G25" s="89"/>
      <c r="H25" s="89"/>
      <c r="I25" s="89"/>
      <c r="J25" s="89" t="s">
        <v>35</v>
      </c>
      <c r="K25" s="89"/>
      <c r="L25" s="89"/>
      <c r="M25" s="89" t="s">
        <v>48</v>
      </c>
      <c r="N25" s="89"/>
      <c r="O25" s="89" t="s">
        <v>56</v>
      </c>
      <c r="P25" s="89"/>
      <c r="Q25" s="5"/>
      <c r="R25" s="5"/>
      <c r="S25" s="5"/>
    </row>
    <row r="26" spans="2:20" x14ac:dyDescent="0.3">
      <c r="D26" s="89"/>
      <c r="E26" s="89"/>
      <c r="F26" s="89"/>
      <c r="G26" s="89"/>
      <c r="H26" s="89"/>
      <c r="I26" s="89"/>
      <c r="J26" s="89" t="s">
        <v>36</v>
      </c>
      <c r="K26" s="89"/>
      <c r="L26" s="89"/>
      <c r="M26" s="89" t="s">
        <v>49</v>
      </c>
      <c r="N26" s="89"/>
      <c r="O26" s="89" t="s">
        <v>57</v>
      </c>
      <c r="P26" s="89"/>
      <c r="Q26" s="5"/>
      <c r="R26" s="5"/>
      <c r="S26" s="5"/>
    </row>
    <row r="27" spans="2:20" x14ac:dyDescent="0.3">
      <c r="D27" s="89"/>
      <c r="E27" s="89"/>
      <c r="F27" s="89"/>
      <c r="G27" s="89"/>
      <c r="H27" s="89"/>
      <c r="I27" s="89"/>
      <c r="J27" s="89" t="s">
        <v>37</v>
      </c>
      <c r="K27" s="89"/>
      <c r="L27" s="89"/>
      <c r="M27" s="89"/>
      <c r="N27" s="89"/>
      <c r="O27" s="89"/>
      <c r="P27" s="89"/>
      <c r="Q27" s="5"/>
      <c r="R27" s="5"/>
      <c r="S27" s="5"/>
    </row>
    <row r="28" spans="2:20" x14ac:dyDescent="0.3">
      <c r="D28" s="89"/>
      <c r="E28" s="89"/>
      <c r="F28" s="89"/>
      <c r="G28" s="89"/>
      <c r="H28" s="89"/>
      <c r="I28" s="89"/>
      <c r="J28" s="89" t="s">
        <v>38</v>
      </c>
      <c r="K28" s="89"/>
      <c r="L28" s="89"/>
      <c r="M28" s="89"/>
      <c r="N28" s="89"/>
      <c r="O28" s="89"/>
      <c r="P28" s="89"/>
      <c r="Q28" s="5"/>
      <c r="R28" s="5"/>
      <c r="S28" s="5"/>
    </row>
    <row r="29" spans="2:20" x14ac:dyDescent="0.3">
      <c r="D29" s="89"/>
      <c r="E29" s="89"/>
      <c r="F29" s="89"/>
      <c r="G29" s="89"/>
      <c r="H29" s="89"/>
      <c r="I29" s="89"/>
      <c r="J29" s="89"/>
      <c r="K29" s="89"/>
      <c r="L29" s="89"/>
      <c r="M29" s="89"/>
      <c r="N29" s="89"/>
      <c r="O29" s="89"/>
      <c r="P29" s="89"/>
      <c r="Q29" s="5"/>
      <c r="R29" s="5"/>
      <c r="S29" s="5"/>
    </row>
    <row r="30" spans="2:20" x14ac:dyDescent="0.3">
      <c r="D30" s="89"/>
      <c r="E30" s="89"/>
      <c r="F30" s="89"/>
      <c r="G30" s="89"/>
      <c r="H30" s="89"/>
      <c r="I30" s="89"/>
      <c r="J30" s="89"/>
      <c r="K30" s="89"/>
      <c r="L30" s="89"/>
      <c r="M30" s="89"/>
      <c r="N30" s="89"/>
      <c r="O30" s="89"/>
      <c r="P30" s="89"/>
      <c r="Q30" s="5"/>
      <c r="R30" s="5"/>
      <c r="S30" s="5"/>
    </row>
    <row r="31" spans="2:20" x14ac:dyDescent="0.3">
      <c r="D31" s="89"/>
      <c r="E31" s="89"/>
      <c r="F31" s="89"/>
      <c r="G31" s="89"/>
      <c r="H31" s="89"/>
      <c r="I31" s="89"/>
      <c r="J31" s="89"/>
      <c r="K31" s="89"/>
      <c r="L31" s="89"/>
      <c r="M31" s="89"/>
      <c r="N31" s="89"/>
      <c r="O31" s="89"/>
      <c r="P31" s="89"/>
      <c r="Q31" s="5"/>
      <c r="R31" s="5"/>
      <c r="S31" s="5"/>
    </row>
    <row r="34" spans="12:12" x14ac:dyDescent="0.3">
      <c r="L34" s="2"/>
    </row>
  </sheetData>
  <conditionalFormatting sqref="D20:S20">
    <cfRule type="expression" dxfId="681" priority="81">
      <formula>IF(D$19&lt;$C$17+1,TRUE,FALSE)</formula>
    </cfRule>
  </conditionalFormatting>
  <conditionalFormatting sqref="D21:S31">
    <cfRule type="expression" dxfId="680" priority="82">
      <formula>IF(D$19&lt;$C$17+1,TRUE,FALSE)</formula>
    </cfRule>
  </conditionalFormatting>
  <dataValidations count="1">
    <dataValidation type="list" allowBlank="1" showInputMessage="1" showErrorMessage="1" sqref="C17">
      <formula1>$D$19:$S$19</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CCFF99"/>
  </sheetPr>
  <dimension ref="A1:AH142"/>
  <sheetViews>
    <sheetView topLeftCell="D1" zoomScale="85" zoomScaleNormal="85" workbookViewId="0">
      <selection activeCell="W6" sqref="W6"/>
    </sheetView>
  </sheetViews>
  <sheetFormatPr baseColWidth="10" defaultColWidth="4.140625" defaultRowHeight="16.5" x14ac:dyDescent="0.3"/>
  <cols>
    <col min="1" max="1" width="10" style="59" hidden="1" customWidth="1"/>
    <col min="2" max="2" width="6.28515625" style="59" hidden="1" customWidth="1"/>
    <col min="3" max="3" width="4.28515625" style="59" hidden="1" customWidth="1"/>
    <col min="4" max="4" width="1.5703125" style="4" customWidth="1"/>
    <col min="5" max="13" width="11.5703125" style="1" customWidth="1"/>
    <col min="14" max="14" width="1.5703125" style="4" customWidth="1"/>
    <col min="15" max="15" width="34" style="1" customWidth="1"/>
    <col min="16" max="16" width="13.85546875" style="36" customWidth="1"/>
    <col min="17" max="19" width="7.28515625" style="36" customWidth="1"/>
    <col min="20" max="20" width="1.7109375" style="1" customWidth="1"/>
    <col min="21" max="21" width="10.28515625" style="36" customWidth="1"/>
    <col min="22" max="22" width="1.5703125" style="4" customWidth="1"/>
    <col min="23" max="23" width="6.85546875" style="1" customWidth="1"/>
    <col min="24" max="24" width="22.85546875" style="21" customWidth="1"/>
    <col min="25" max="36" width="6.85546875" style="1" customWidth="1"/>
    <col min="37" max="16384" width="4.140625" style="1"/>
  </cols>
  <sheetData>
    <row r="1" spans="6:34" ht="8.25" customHeight="1" x14ac:dyDescent="0.3"/>
    <row r="2" spans="6:34" x14ac:dyDescent="0.3">
      <c r="F2" s="65" t="s">
        <v>133</v>
      </c>
      <c r="R2" s="76" t="s">
        <v>119</v>
      </c>
      <c r="S2" s="76" t="s">
        <v>58</v>
      </c>
      <c r="T2" s="19"/>
      <c r="U2" s="76"/>
    </row>
    <row r="3" spans="6:34" ht="18.75" x14ac:dyDescent="0.3">
      <c r="O3" s="67" t="s">
        <v>135</v>
      </c>
      <c r="T3" s="19"/>
      <c r="U3" s="76"/>
    </row>
    <row r="4" spans="6:34" x14ac:dyDescent="0.3">
      <c r="R4" s="76">
        <f>COUNT(($Y$21:$AH$21))</f>
        <v>10</v>
      </c>
      <c r="S4" s="76">
        <f>Catégories!$C$17</f>
        <v>13</v>
      </c>
      <c r="T4" s="19"/>
      <c r="U4" s="76"/>
    </row>
    <row r="5" spans="6:34" x14ac:dyDescent="0.3">
      <c r="R5" s="76"/>
      <c r="S5" s="76"/>
      <c r="T5" s="19"/>
      <c r="U5" s="76"/>
      <c r="Y5" s="19">
        <f>HLOOKUP(Y16,Catégories!$D$3:$P$5,3,FALSE)/COUNTIF($Y$16:$AH$16,Y16)</f>
        <v>9.0909090909090898E-2</v>
      </c>
      <c r="Z5" s="19">
        <f>HLOOKUP(Z16,Catégories!$D$3:$P$5,3,FALSE)/COUNTIF($Y$16:$AH$16,Z16)</f>
        <v>9.0909090909090898E-2</v>
      </c>
      <c r="AA5" s="19">
        <f>HLOOKUP(AA16,Catégories!$D$3:$P$5,3,FALSE)/COUNTIF($Y$16:$AH$16,AA16)</f>
        <v>0.14285714285714285</v>
      </c>
      <c r="AB5" s="19">
        <f>HLOOKUP(AB16,Catégories!$D$3:$P$5,3,FALSE)/COUNTIF($Y$16:$AH$16,AB16)</f>
        <v>9.0909090909090898E-2</v>
      </c>
      <c r="AC5" s="19">
        <f>HLOOKUP(AC16,Catégories!$D$3:$P$5,3,FALSE)/COUNTIF($Y$16:$AH$16,AC16)</f>
        <v>0.14285714285714285</v>
      </c>
      <c r="AD5" s="19">
        <f>HLOOKUP(AD16,Catégories!$D$3:$P$5,3,FALSE)/COUNTIF($Y$16:$AH$16,AD16)</f>
        <v>0.14285714285714285</v>
      </c>
      <c r="AE5" s="19">
        <f>HLOOKUP(AE16,Catégories!$D$3:$P$5,3,FALSE)/COUNTIF($Y$16:$AH$16,AE16)</f>
        <v>0.14285714285714285</v>
      </c>
      <c r="AF5" s="19">
        <f>HLOOKUP(AF16,Catégories!$D$3:$P$5,3,FALSE)/COUNTIF($Y$16:$AH$16,AF16)</f>
        <v>0.14285714285714285</v>
      </c>
      <c r="AG5" s="19">
        <f>HLOOKUP(AG16,Catégories!$D$3:$P$5,3,FALSE)/COUNTIF($Y$16:$AH$16,AG16)</f>
        <v>0.14285714285714285</v>
      </c>
      <c r="AH5" s="19">
        <f>HLOOKUP(AH16,Catégories!$D$3:$P$5,3,FALSE)/COUNTIF($Y$16:$AH$16,AH16)</f>
        <v>0.14285714285714285</v>
      </c>
    </row>
    <row r="6" spans="6:34" x14ac:dyDescent="0.3">
      <c r="O6" s="66" t="s">
        <v>142</v>
      </c>
      <c r="P6" s="81" t="str">
        <f>"laisser la valeur "&amp;Catégories!$D$3&amp;" pour ne pas trier les résultats"</f>
        <v>laisser la valeur Non défini pour ne pas trier les résultats</v>
      </c>
      <c r="R6" s="76"/>
      <c r="S6" s="76"/>
      <c r="T6" s="19"/>
      <c r="U6" s="76"/>
    </row>
    <row r="7" spans="6:34" x14ac:dyDescent="0.3">
      <c r="O7" s="1" t="str">
        <f>"Par "&amp;X16</f>
        <v>Par Typologie</v>
      </c>
      <c r="P7" s="75" t="s">
        <v>90</v>
      </c>
      <c r="R7" s="76"/>
      <c r="S7" s="76"/>
      <c r="T7" s="19"/>
      <c r="U7" s="76"/>
    </row>
    <row r="8" spans="6:34" x14ac:dyDescent="0.3">
      <c r="O8" s="1" t="str">
        <f>"Par "&amp;X17</f>
        <v>Par Saison</v>
      </c>
      <c r="P8" s="75" t="s">
        <v>121</v>
      </c>
      <c r="R8" s="76"/>
      <c r="S8" s="76"/>
      <c r="T8" s="19"/>
      <c r="U8" s="76"/>
    </row>
    <row r="9" spans="6:34" x14ac:dyDescent="0.3">
      <c r="R9" s="76"/>
      <c r="S9" s="76"/>
      <c r="T9" s="19"/>
      <c r="U9" s="76"/>
    </row>
    <row r="10" spans="6:34" x14ac:dyDescent="0.3">
      <c r="R10" s="76"/>
      <c r="S10" s="76"/>
      <c r="T10" s="19"/>
      <c r="U10" s="76"/>
    </row>
    <row r="11" spans="6:34" x14ac:dyDescent="0.3">
      <c r="R11" s="76"/>
      <c r="S11" s="76"/>
      <c r="T11" s="19"/>
      <c r="U11" s="76"/>
    </row>
    <row r="12" spans="6:34" ht="18.75" x14ac:dyDescent="0.3">
      <c r="R12" s="76">
        <f>COUNT(($Y$21:$AH$21))</f>
        <v>10</v>
      </c>
      <c r="S12" s="76"/>
      <c r="X12" s="67" t="s">
        <v>132</v>
      </c>
    </row>
    <row r="13" spans="6:34" x14ac:dyDescent="0.3">
      <c r="O13" s="66" t="s">
        <v>137</v>
      </c>
      <c r="R13" s="77" t="e">
        <f>(SUMPRODUCT((Y21:AH21)*(Y15:AH15)*(Y15:AH15&lt;&gt;0)))/(SUMPRODUCT((Y15:AH15)*(Y15:AH15&lt;&gt;0)))</f>
        <v>#DIV/0!</v>
      </c>
      <c r="Y13" s="21">
        <v>1</v>
      </c>
      <c r="Z13" s="21">
        <v>2</v>
      </c>
      <c r="AA13" s="21">
        <v>3</v>
      </c>
      <c r="AB13" s="21">
        <v>4</v>
      </c>
      <c r="AC13" s="21">
        <v>5</v>
      </c>
      <c r="AD13" s="21">
        <v>6</v>
      </c>
      <c r="AE13" s="21">
        <v>7</v>
      </c>
      <c r="AF13" s="21">
        <v>8</v>
      </c>
      <c r="AG13" s="21">
        <v>9</v>
      </c>
      <c r="AH13" s="21">
        <v>10</v>
      </c>
    </row>
    <row r="14" spans="6:34" x14ac:dyDescent="0.3">
      <c r="O14" s="1" t="s">
        <v>138</v>
      </c>
      <c r="P14" s="75">
        <v>5000</v>
      </c>
      <c r="X14" s="21" t="s">
        <v>112</v>
      </c>
      <c r="Y14" s="1" t="str">
        <f ca="1">'Echantillon (1)'!$G4</f>
        <v>Echantillon (1)</v>
      </c>
      <c r="Z14" s="1" t="str">
        <f ca="1">'Echantillon (2)'!$G4</f>
        <v>Echantillon (2)</v>
      </c>
      <c r="AA14" s="1" t="str">
        <f ca="1">'Echantillon (3)'!$G4</f>
        <v>Echantillon (3)</v>
      </c>
      <c r="AB14" s="1" t="str">
        <f ca="1">'Echantillon (4)'!$G4</f>
        <v>Echantillon (4)</v>
      </c>
      <c r="AC14" s="1" t="str">
        <f ca="1">'Echantillon (5)'!$G4</f>
        <v>Echantillon (5)</v>
      </c>
      <c r="AD14" s="1" t="str">
        <f ca="1">'Echantillon (6)'!$G4</f>
        <v>Echantillon (6)</v>
      </c>
      <c r="AE14" s="1" t="str">
        <f ca="1">'Echantillon (7)'!$G4</f>
        <v>Echantillon (7)</v>
      </c>
      <c r="AF14" s="1" t="str">
        <f ca="1">'Echantillon (8)'!$G4</f>
        <v>Echantillon (8)</v>
      </c>
      <c r="AG14" s="1" t="str">
        <f ca="1">'Echantillon (9)'!$G4</f>
        <v>Echantillon (9)</v>
      </c>
      <c r="AH14" s="1" t="str">
        <f ca="1">'Echantillon (10)'!$G4</f>
        <v>Echantillon (10)</v>
      </c>
    </row>
    <row r="15" spans="6:34" x14ac:dyDescent="0.3">
      <c r="O15" s="1" t="s">
        <v>139</v>
      </c>
      <c r="P15" s="75">
        <v>20000</v>
      </c>
    </row>
    <row r="16" spans="6:34" x14ac:dyDescent="0.3">
      <c r="O16" s="1" t="s">
        <v>141</v>
      </c>
      <c r="P16" s="56">
        <f>IF(P15=0,0,1000*P14/P15)</f>
        <v>250</v>
      </c>
      <c r="X16" s="21" t="s">
        <v>113</v>
      </c>
      <c r="Y16" s="1" t="str">
        <f>'Echantillon (1)'!$G6</f>
        <v>Urbain</v>
      </c>
      <c r="Z16" s="1" t="str">
        <f>'Echantillon (2)'!$G6</f>
        <v>Urbain</v>
      </c>
      <c r="AA16" s="1" t="str">
        <f>'Echantillon (3)'!$G6</f>
        <v>Non défini</v>
      </c>
      <c r="AB16" s="1" t="str">
        <f>'Echantillon (4)'!$G6</f>
        <v>Urbain</v>
      </c>
      <c r="AC16" s="1" t="str">
        <f>'Echantillon (5)'!$G6</f>
        <v>Non défini</v>
      </c>
      <c r="AD16" s="1" t="str">
        <f>'Echantillon (6)'!$G6</f>
        <v>Non défini</v>
      </c>
      <c r="AE16" s="1" t="str">
        <f>'Echantillon (7)'!$G6</f>
        <v>Non défini</v>
      </c>
      <c r="AF16" s="1" t="str">
        <f>'Echantillon (8)'!$G6</f>
        <v>Non défini</v>
      </c>
      <c r="AG16" s="1" t="str">
        <f>'Echantillon (9)'!$G6</f>
        <v>Non défini</v>
      </c>
      <c r="AH16" s="1" t="str">
        <f>'Echantillon (10)'!$G6</f>
        <v>Non défini</v>
      </c>
    </row>
    <row r="17" spans="4:34" x14ac:dyDescent="0.3">
      <c r="X17" s="21" t="s">
        <v>114</v>
      </c>
      <c r="Y17" s="1" t="str">
        <f>'Echantillon (1)'!$G8</f>
        <v>Non défini</v>
      </c>
      <c r="Z17" s="1" t="str">
        <f>'Echantillon (2)'!$G8</f>
        <v>Non défini</v>
      </c>
      <c r="AA17" s="1" t="str">
        <f>'Echantillon (3)'!$G8</f>
        <v>Non défini</v>
      </c>
      <c r="AB17" s="1" t="str">
        <f>'Echantillon (4)'!$G8</f>
        <v>Non défini</v>
      </c>
      <c r="AC17" s="1" t="str">
        <f>'Echantillon (5)'!$G8</f>
        <v>Non défini</v>
      </c>
      <c r="AD17" s="1" t="str">
        <f>'Echantillon (6)'!$G8</f>
        <v>Non défini</v>
      </c>
      <c r="AE17" s="1" t="str">
        <f>'Echantillon (7)'!$G8</f>
        <v>Non défini</v>
      </c>
      <c r="AF17" s="1" t="str">
        <f>'Echantillon (8)'!$G8</f>
        <v>Non défini</v>
      </c>
      <c r="AG17" s="1" t="str">
        <f>'Echantillon (9)'!$G8</f>
        <v>Non défini</v>
      </c>
      <c r="AH17" s="1" t="str">
        <f>'Echantillon (10)'!$G8</f>
        <v>Non défini</v>
      </c>
    </row>
    <row r="18" spans="4:34" x14ac:dyDescent="0.3">
      <c r="O18" s="65" t="s">
        <v>131</v>
      </c>
    </row>
    <row r="20" spans="4:34" x14ac:dyDescent="0.3">
      <c r="O20" s="55" t="s">
        <v>124</v>
      </c>
      <c r="P20" s="35" t="s">
        <v>115</v>
      </c>
      <c r="Q20" s="35" t="s">
        <v>116</v>
      </c>
      <c r="R20" s="35" t="s">
        <v>117</v>
      </c>
      <c r="S20" s="35" t="s">
        <v>118</v>
      </c>
      <c r="T20" s="73"/>
      <c r="U20" s="35" t="s">
        <v>140</v>
      </c>
    </row>
    <row r="21" spans="4:34" x14ac:dyDescent="0.3">
      <c r="O21" s="54" t="s">
        <v>73</v>
      </c>
      <c r="P21" s="78">
        <f t="array" aca="1" ref="P21" ca="1">SUMPRODUCT(($Y21:OFFSET($Y21,0,$R$4-1,,))*($Y$5:OFFSET($Y$5,0,$R$4-1,,))*(IF($P$7=Catégories!$D$3,1,($Y$16:OFFSET($Y$16,0,$R$4-1,,))=$P$7))*(IF($P$8=Catégories!$D$7,1,($Y$17:OFFSET($Y$17,0,$R$4-1,,))=$P$8)))/SUMPRODUCT(($Y$5:OFFSET($Y$5,0,$R$4-1,,))*(IF($P$7=Catégories!$D$3,1,($Y$16:OFFSET($Y$16,0,$R$4-1,,))=$P$7))*(IF($P$8=Catégories!$D$7,1,($Y$17:OFFSET($Y$17,0,$R$4-1,,))=$P$8)))</f>
        <v>0.33527272727272728</v>
      </c>
      <c r="Q21" s="78">
        <f t="array" aca="1" ref="Q21" ca="1">MAX(IF((IF($P$7=Catégories!$D$3,1,$Y$16:OFFSET($Y$16,0,$R$4-1,,)=$P$7))*(IF($P$8=Catégories!$D$7,1,$Y$17:OFFSET($Y$17,0,$R$4-1,,)=$P$8)),$Y21:OFFSET($Y21,0,$R$4-1,,),""))</f>
        <v>0.42290909090909085</v>
      </c>
      <c r="R21" s="78">
        <f t="array" aca="1" ref="R21" ca="1">MIN(IF((IF($P$7=Catégories!$D$3,1,$Y$16:OFFSET($Y$16,0,$R$4-1,,)=$P$7))*(IF($P$8=Catégories!$D$7,1,$Y$17:OFFSET($Y$17,0,$R$4-1,,)=$P$8)),$Y21:OFFSET($Y21,0,$R$4-1,,),""))</f>
        <v>0.16763636363636364</v>
      </c>
      <c r="S21" s="78">
        <f t="array" aca="1" ref="S21" ca="1">STDEV(IF((IF($P$7=Catégories!$D$3,1,$Y$16:OFFSET($Y$16,0,$R$4-1,,)=$P$7))*(IF($P$8=Catégories!$D$7,1,$Y$17:OFFSET($Y$17,0,$R$4-1,,)=$P$8)),$Y21:OFFSET($Y21,0,$R$4-1,,),""))</f>
        <v>0.14522755014911623</v>
      </c>
      <c r="T21" s="9"/>
      <c r="U21" s="74">
        <f ca="1">P21*$P$16</f>
        <v>83.818181818181813</v>
      </c>
      <c r="V21" s="52"/>
      <c r="X21" s="21" t="str">
        <f>'Echantillon (1)'!BE15</f>
        <v>sup 100 mm</v>
      </c>
      <c r="Y21" s="49">
        <f>'Echantillon (1)'!$BG15</f>
        <v>0.42290909090909085</v>
      </c>
      <c r="Z21" s="49">
        <f>'Echantillon (2)'!$BG15</f>
        <v>0.41527272727272724</v>
      </c>
      <c r="AA21" s="49">
        <f>'Echantillon (3)'!$BG15</f>
        <v>0.45345454545454539</v>
      </c>
      <c r="AB21" s="49">
        <f>'Echantillon (4)'!$BG15</f>
        <v>0.16763636363636364</v>
      </c>
      <c r="AC21" s="49">
        <f>'Echantillon (5)'!$BG15</f>
        <v>0.42290909090909085</v>
      </c>
      <c r="AD21" s="49">
        <f>'Echantillon (6)'!$BG15</f>
        <v>0.43381818181818183</v>
      </c>
      <c r="AE21" s="49">
        <f>'Echantillon (7)'!$BG15</f>
        <v>0.42290909090909085</v>
      </c>
      <c r="AF21" s="49">
        <f>'Echantillon (8)'!$BG15</f>
        <v>0.42290909090909085</v>
      </c>
      <c r="AG21" s="49">
        <f>'Echantillon (9)'!$BG15</f>
        <v>0.42290909090909085</v>
      </c>
      <c r="AH21" s="49">
        <f>'Echantillon (10)'!$BG15</f>
        <v>0.42290909090909085</v>
      </c>
    </row>
    <row r="22" spans="4:34" x14ac:dyDescent="0.3">
      <c r="O22" s="54" t="s">
        <v>74</v>
      </c>
      <c r="P22" s="78">
        <f t="array" aca="1" ref="P22" ca="1">SUMPRODUCT(($Y22:OFFSET($Y22,0,$R$4-1,,))*($Y$5:OFFSET($Y$5,0,$R$4-1,,))*(IF($P$7=Catégories!$D$3,1,($Y$16:OFFSET($Y$16,0,$R$4-1,,))=$P$7))*(IF($P$8=Catégories!$D$7,1,($Y$17:OFFSET($Y$17,0,$R$4-1,,))=$P$8)))/SUMPRODUCT(($Y$5:OFFSET($Y$5,0,$R$4-1,,))*(IF($P$7=Catégories!$D$3,1,($Y$16:OFFSET($Y$16,0,$R$4-1,,))=$P$7))*(IF($P$8=Catégories!$D$7,1,($Y$17:OFFSET($Y$17,0,$R$4-1,,))=$P$8)))</f>
        <v>0.27381818181818179</v>
      </c>
      <c r="Q22" s="78">
        <f t="array" aca="1" ref="Q22" ca="1">MAX(IF((IF($P$7=Catégories!$D$3,1,$Y$16:OFFSET($Y$16,0,$R$4-1,,)=$P$7))*(IF($P$8=Catégories!$D$7,1,$Y$17:OFFSET($Y$17,0,$R$4-1,,)=$P$8)),$Y22:OFFSET($Y22,0,$R$4-1,,),""))</f>
        <v>0.35672727272727278</v>
      </c>
      <c r="R22" s="78">
        <f t="array" aca="1" ref="R22" ca="1">MIN(IF((IF($P$7=Catégories!$D$3,1,$Y$16:OFFSET($Y$16,0,$R$4-1,,)=$P$7))*(IF($P$8=Catégories!$D$7,1,$Y$17:OFFSET($Y$17,0,$R$4-1,,)=$P$8)),$Y22:OFFSET($Y22,0,$R$4-1,,),""))</f>
        <v>0.23083636363636365</v>
      </c>
      <c r="S22" s="78">
        <f t="array" aca="1" ref="S22" ca="1">STDEV(IF((IF($P$7=Catégories!$D$3,1,$Y$16:OFFSET($Y$16,0,$R$4-1,,)=$P$7))*(IF($P$8=Catégories!$D$7,1,$Y$17:OFFSET($Y$17,0,$R$4-1,,)=$P$8)),$Y22:OFFSET($Y22,0,$R$4-1,,),""))</f>
        <v>7.1817620250969119E-2</v>
      </c>
      <c r="T22" s="9"/>
      <c r="U22" s="74">
        <f t="shared" ref="U22:U24" ca="1" si="0">P22*$P$16</f>
        <v>68.454545454545453</v>
      </c>
      <c r="V22" s="52"/>
      <c r="X22" s="21" t="str">
        <f>'Echantillon (1)'!BE16</f>
        <v>100 mm à 20 mm</v>
      </c>
      <c r="Y22" s="49">
        <f>'Echantillon (1)'!$BG16</f>
        <v>0.23083636363636365</v>
      </c>
      <c r="Z22" s="49">
        <f>'Echantillon (2)'!$BG16</f>
        <v>0.23389090909090912</v>
      </c>
      <c r="AA22" s="49">
        <f>'Echantillon (3)'!$BG16</f>
        <v>0.21861818181818182</v>
      </c>
      <c r="AB22" s="49">
        <f>'Echantillon (4)'!$BG16</f>
        <v>0.35672727272727278</v>
      </c>
      <c r="AC22" s="49">
        <f>'Echantillon (5)'!$BG16</f>
        <v>0.30778181818181816</v>
      </c>
      <c r="AD22" s="49">
        <f>'Echantillon (6)'!$BG16</f>
        <v>0.30196363636363638</v>
      </c>
      <c r="AE22" s="49">
        <f>'Echantillon (7)'!$BG16</f>
        <v>0.30778181818181816</v>
      </c>
      <c r="AF22" s="49">
        <f>'Echantillon (8)'!$BG16</f>
        <v>0.30778181818181816</v>
      </c>
      <c r="AG22" s="49">
        <f>'Echantillon (9)'!$BG16</f>
        <v>0.30778181818181816</v>
      </c>
      <c r="AH22" s="49">
        <f>'Echantillon (10)'!$BG16</f>
        <v>0.30778181818181816</v>
      </c>
    </row>
    <row r="23" spans="4:34" x14ac:dyDescent="0.3">
      <c r="O23" s="54" t="s">
        <v>75</v>
      </c>
      <c r="P23" s="78">
        <f t="array" aca="1" ref="P23" ca="1">SUMPRODUCT(($Y23:OFFSET($Y23,0,$R$4-1,,))*($Y$5:OFFSET($Y$5,0,$R$4-1,,))*(IF($P$7=Catégories!$D$3,1,($Y$16:OFFSET($Y$16,0,$R$4-1,,))=$P$7))*(IF($P$8=Catégories!$D$7,1,($Y$17:OFFSET($Y$17,0,$R$4-1,,))=$P$8)))/SUMPRODUCT(($Y$5:OFFSET($Y$5,0,$R$4-1,,))*(IF($P$7=Catégories!$D$3,1,($Y$16:OFFSET($Y$16,0,$R$4-1,,))=$P$7))*(IF($P$8=Catégories!$D$7,1,($Y$17:OFFSET($Y$17,0,$R$4-1,,))=$P$8)))</f>
        <v>0.27381818181818179</v>
      </c>
      <c r="Q23" s="78">
        <f t="array" aca="1" ref="Q23" ca="1">MAX(IF((IF($P$7=Catégories!$D$3,1,$Y$16:OFFSET($Y$16,0,$R$4-1,,)=$P$7))*(IF($P$8=Catégories!$D$7,1,$Y$17:OFFSET($Y$17,0,$R$4-1,,)=$P$8)),$Y23:OFFSET($Y23,0,$R$4-1,,),""))</f>
        <v>0.35672727272727273</v>
      </c>
      <c r="R23" s="78">
        <f t="array" aca="1" ref="R23" ca="1">MIN(IF((IF($P$7=Catégories!$D$3,1,$Y$16:OFFSET($Y$16,0,$R$4-1,,)=$P$7))*(IF($P$8=Catégories!$D$7,1,$Y$17:OFFSET($Y$17,0,$R$4-1,,)=$P$8)),$Y23:OFFSET($Y23,0,$R$4-1,,),""))</f>
        <v>0.23083636363636362</v>
      </c>
      <c r="S23" s="78">
        <f t="array" aca="1" ref="S23" ca="1">STDEV(IF((IF($P$7=Catégories!$D$3,1,$Y$16:OFFSET($Y$16,0,$R$4-1,,)=$P$7))*(IF($P$8=Catégories!$D$7,1,$Y$17:OFFSET($Y$17,0,$R$4-1,,)=$P$8)),$Y23:OFFSET($Y23,0,$R$4-1,,),""))</f>
        <v>7.1817620250968939E-2</v>
      </c>
      <c r="T23" s="9"/>
      <c r="U23" s="74">
        <f t="shared" ca="1" si="0"/>
        <v>68.454545454545453</v>
      </c>
      <c r="V23" s="52"/>
      <c r="X23" s="21" t="str">
        <f>'Echantillon (1)'!BE17</f>
        <v>20 mm à 8 mm</v>
      </c>
      <c r="Y23" s="49">
        <f>'Echantillon (1)'!$BG17</f>
        <v>0.23083636363636362</v>
      </c>
      <c r="Z23" s="49">
        <f>'Echantillon (2)'!$BG17</f>
        <v>0.23389090909090907</v>
      </c>
      <c r="AA23" s="49">
        <f>'Echantillon (3)'!$BG17</f>
        <v>0.21861818181818182</v>
      </c>
      <c r="AB23" s="49">
        <f>'Echantillon (4)'!$BG17</f>
        <v>0.35672727272727273</v>
      </c>
      <c r="AC23" s="49">
        <f>'Echantillon (5)'!$BG17</f>
        <v>0.23083636363636362</v>
      </c>
      <c r="AD23" s="49">
        <f>'Echantillon (6)'!$BG17</f>
        <v>0.22647272727272727</v>
      </c>
      <c r="AE23" s="49">
        <f>'Echantillon (7)'!$BG17</f>
        <v>0.23083636363636362</v>
      </c>
      <c r="AF23" s="49">
        <f>'Echantillon (8)'!$BG17</f>
        <v>0.23083636363636362</v>
      </c>
      <c r="AG23" s="49">
        <f>'Echantillon (9)'!$BG17</f>
        <v>0.23083636363636362</v>
      </c>
      <c r="AH23" s="49">
        <f>'Echantillon (10)'!$BG17</f>
        <v>0.23083636363636362</v>
      </c>
    </row>
    <row r="24" spans="4:34" x14ac:dyDescent="0.3">
      <c r="D24" s="50"/>
      <c r="O24" s="54" t="s">
        <v>76</v>
      </c>
      <c r="P24" s="78">
        <f t="array" aca="1" ref="P24" ca="1">SUMPRODUCT(($Y24:OFFSET($Y24,0,$R$4-1,,))*($Y$5:OFFSET($Y$5,0,$R$4-1,,))*(IF($P$7=Catégories!$D$3,1,($Y$16:OFFSET($Y$16,0,$R$4-1,,))=$P$7))*(IF($P$8=Catégories!$D$7,1,($Y$17:OFFSET($Y$17,0,$R$4-1,,))=$P$8)))/SUMPRODUCT(($Y$5:OFFSET($Y$5,0,$R$4-1,,))*(IF($P$7=Catégories!$D$3,1,($Y$16:OFFSET($Y$16,0,$R$4-1,,))=$P$7))*(IF($P$8=Catégories!$D$7,1,($Y$17:OFFSET($Y$17,0,$R$4-1,,))=$P$8)))</f>
        <v>0.11709090909090908</v>
      </c>
      <c r="Q24" s="78">
        <f t="array" aca="1" ref="Q24" ca="1">MAX(IF((IF($P$7=Catégories!$D$3,1,$Y$16:OFFSET($Y$16,0,$R$4-1,,)=$P$7))*(IF($P$8=Catégories!$D$7,1,$Y$17:OFFSET($Y$17,0,$R$4-1,,)=$P$8)),$Y24:OFFSET($Y24,0,$R$4-1,,),""))</f>
        <v>0.11890909090909089</v>
      </c>
      <c r="R24" s="78">
        <f t="array" aca="1" ref="R24" ca="1">MIN(IF((IF($P$7=Catégories!$D$3,1,$Y$16:OFFSET($Y$16,0,$R$4-1,,)=$P$7))*(IF($P$8=Catégories!$D$7,1,$Y$17:OFFSET($Y$17,0,$R$4-1,,)=$P$8)),$Y24:OFFSET($Y24,0,$R$4-1,,),""))</f>
        <v>0.11541818181818181</v>
      </c>
      <c r="S24" s="78">
        <f t="array" aca="1" ref="S24" ca="1">STDEV(IF((IF($P$7=Catégories!$D$3,1,$Y$16:OFFSET($Y$16,0,$R$4-1,,)=$P$7))*(IF($P$8=Catégories!$D$7,1,$Y$17:OFFSET($Y$17,0,$R$4-1,,)=$P$8)),$Y24:OFFSET($Y24,0,$R$4-1,,),""))</f>
        <v>1.7499940968023198E-3</v>
      </c>
      <c r="T24" s="9"/>
      <c r="U24" s="74">
        <f t="shared" ca="1" si="0"/>
        <v>29.27272727272727</v>
      </c>
      <c r="V24" s="52"/>
      <c r="X24" s="21" t="str">
        <f>'Echantillon (1)'!BE18</f>
        <v>inf à 8 mm</v>
      </c>
      <c r="Y24" s="49">
        <f>'Echantillon (1)'!$BG18</f>
        <v>0.11541818181818181</v>
      </c>
      <c r="Z24" s="49">
        <f>'Echantillon (2)'!$BG18</f>
        <v>0.11694545454545453</v>
      </c>
      <c r="AA24" s="49">
        <f>'Echantillon (3)'!$BG18</f>
        <v>0.10930909090909091</v>
      </c>
      <c r="AB24" s="49">
        <f>'Echantillon (4)'!$BG18</f>
        <v>0.11890909090909089</v>
      </c>
      <c r="AC24" s="49">
        <f>'Echantillon (5)'!$BG18</f>
        <v>3.847272727272727E-2</v>
      </c>
      <c r="AD24" s="49">
        <f>'Echantillon (6)'!$BG18</f>
        <v>3.7745454545454547E-2</v>
      </c>
      <c r="AE24" s="49">
        <f>'Echantillon (7)'!$BG18</f>
        <v>3.847272727272727E-2</v>
      </c>
      <c r="AF24" s="49">
        <f>'Echantillon (8)'!$BG18</f>
        <v>3.847272727272727E-2</v>
      </c>
      <c r="AG24" s="49">
        <f>'Echantillon (9)'!$BG18</f>
        <v>3.847272727272727E-2</v>
      </c>
      <c r="AH24" s="49">
        <f>'Echantillon (10)'!$BG18</f>
        <v>3.847272727272727E-2</v>
      </c>
    </row>
    <row r="25" spans="4:34" x14ac:dyDescent="0.3">
      <c r="D25" s="50"/>
      <c r="P25" s="49"/>
      <c r="Q25" s="49"/>
      <c r="R25" s="49"/>
      <c r="S25" s="49"/>
      <c r="T25" s="9"/>
      <c r="U25" s="49"/>
      <c r="V25" s="52"/>
    </row>
    <row r="26" spans="4:34" x14ac:dyDescent="0.3">
      <c r="D26" s="50"/>
      <c r="O26" s="66" t="s">
        <v>161</v>
      </c>
      <c r="P26" s="49"/>
      <c r="Q26" s="49"/>
      <c r="R26" s="49"/>
      <c r="S26" s="49"/>
      <c r="T26" s="9"/>
      <c r="U26" s="49"/>
      <c r="V26" s="52"/>
    </row>
    <row r="27" spans="4:34" x14ac:dyDescent="0.3">
      <c r="D27" s="50"/>
      <c r="P27" s="49"/>
      <c r="Q27" s="49"/>
      <c r="R27" s="49"/>
      <c r="S27" s="49"/>
      <c r="T27" s="9"/>
      <c r="U27" s="49"/>
      <c r="V27" s="52"/>
    </row>
    <row r="28" spans="4:34" x14ac:dyDescent="0.3">
      <c r="D28" s="50"/>
      <c r="O28" s="55" t="s">
        <v>125</v>
      </c>
      <c r="P28" s="35" t="s">
        <v>115</v>
      </c>
      <c r="Q28" s="35" t="s">
        <v>116</v>
      </c>
      <c r="R28" s="35" t="s">
        <v>117</v>
      </c>
      <c r="S28" s="35" t="s">
        <v>118</v>
      </c>
      <c r="T28" s="73"/>
      <c r="U28" s="35" t="s">
        <v>140</v>
      </c>
      <c r="V28" s="52"/>
    </row>
    <row r="29" spans="4:34" x14ac:dyDescent="0.3">
      <c r="D29" s="50"/>
      <c r="O29" s="54" t="str">
        <f ca="1">X29</f>
        <v>1. Déchets putrescibles</v>
      </c>
      <c r="P29" s="78">
        <f t="array" aca="1" ref="P29" ca="1">SUMPRODUCT(($Y29:OFFSET($Y29,0,$R$4-1,,))*($Y$5:OFFSET($Y$5,0,$R$4-1,,))*(IF($P$7=Catégories!$D$3,1,($Y$16:OFFSET($Y$16,0,$R$4-1,,))=$P$7))*(IF($P$8=Catégories!$D$7,1,($Y$17:OFFSET($Y$17,0,$R$4-1,,))=$P$8)))/SUMPRODUCT(($Y$5:OFFSET($Y$5,0,$R$4-1,,))*(IF($P$7=Catégories!$D$3,1,($Y$16:OFFSET($Y$16,0,$R$4-1,,))=$P$7))*(IF($P$8=Catégories!$D$7,1,($Y$17:OFFSET($Y$17,0,$R$4-1,,))=$P$8)))</f>
        <v>0.26272317235072812</v>
      </c>
      <c r="Q29" s="78">
        <f t="array" aca="1" ref="Q29" ca="1">MAX(IF((IF($P$7=Catégories!$D$3,1,$Y$16:OFFSET($Y$16,0,$R$4-1,,)=$P$7))*(IF($P$8=Catégories!$D$7,1,$Y$17:OFFSET($Y$17,0,$R$4-1,,)=$P$8)),$Y29:OFFSET($Y29,0,$R$4-1,,),""))</f>
        <v>0.35478343757494546</v>
      </c>
      <c r="R29" s="78">
        <f t="array" aca="1" ref="R29" ca="1">MIN(IF((IF($P$7=Catégories!$D$3,1,$Y$16:OFFSET($Y$16,0,$R$4-1,,)=$P$7))*(IF($P$8=Catégories!$D$7,1,$Y$17:OFFSET($Y$17,0,$R$4-1,,)=$P$8)),$Y29:OFFSET($Y29,0,$R$4-1,,),""))</f>
        <v>0.17635002430724356</v>
      </c>
      <c r="S29" s="78">
        <f t="array" aca="1" ref="S29" ca="1">STDEV(IF((IF($P$7=Catégories!$D$3,1,$Y$16:OFFSET($Y$16,0,$R$4-1,,)=$P$7))*(IF($P$8=Catégories!$D$7,1,$Y$17:OFFSET($Y$17,0,$R$4-1,,)=$P$8)),$Y29:OFFSET($Y29,0,$R$4-1,,),""))</f>
        <v>8.9352550153653523E-2</v>
      </c>
      <c r="T29" s="9"/>
      <c r="U29" s="79">
        <f t="shared" ref="U29:U44" ca="1" si="1">P29*$P$16</f>
        <v>65.680793087682034</v>
      </c>
      <c r="V29" s="52"/>
      <c r="W29" s="19">
        <v>1</v>
      </c>
      <c r="X29" s="21" t="str">
        <f ca="1">IF($W29=0,0,OFFSET('Echantillon (1)'!$BE$22,$W29-1,0,,))</f>
        <v>1. Déchets putrescibles</v>
      </c>
      <c r="Y29" s="9">
        <f ca="1">IF($W29=0,0,OFFSET('Echantillon (1)'!$BF$22,$W29-1,0,,))</f>
        <v>0.35478343757494546</v>
      </c>
      <c r="Z29" s="9">
        <f ca="1">IF($W29=0,0,OFFSET('Echantillon (2)'!$BF$22,$W29-1,0,,))</f>
        <v>0.25703605516999528</v>
      </c>
      <c r="AA29" s="9">
        <f ca="1">IF($W29=0,0,OFFSET('Echantillon (3)'!$BF$22,$W29-1,0,,))</f>
        <v>0.31534138588684041</v>
      </c>
      <c r="AB29" s="9">
        <f ca="1">IF($W29=0,0,OFFSET('Echantillon (4)'!$BF$22,$W29-1,0,,))</f>
        <v>0.17635002430724356</v>
      </c>
      <c r="AC29" s="9">
        <f ca="1">IF($W29=0,0,OFFSET('Echantillon (5)'!$BF$22,$W29-1,0,,))</f>
        <v>0.34006695179853885</v>
      </c>
      <c r="AD29" s="9">
        <f ca="1">IF($W29=0,0,OFFSET('Echantillon (6)'!$BF$22,$W29-1,0,,))</f>
        <v>0.35591897196422517</v>
      </c>
      <c r="AE29" s="9">
        <f ca="1">IF($W29=0,0,OFFSET('Echantillon (7)'!$BF$22,$W29-1,0,,))</f>
        <v>0.39026128188632281</v>
      </c>
      <c r="AF29" s="9">
        <f ca="1">IF($W29=0,0,OFFSET('Echantillon (8)'!$BF$22,$W29-1,0,,))</f>
        <v>0.39026128188632281</v>
      </c>
      <c r="AG29" s="9">
        <f ca="1">IF($W29=0,0,OFFSET('Echantillon (9)'!$BF$22,$W29-1,0,,))</f>
        <v>0.39026128188632281</v>
      </c>
      <c r="AH29" s="9">
        <f ca="1">IF($W29=0,0,OFFSET('Echantillon (10)'!$BF$22,$W29-1,0,,))</f>
        <v>0.39026128188632281</v>
      </c>
    </row>
    <row r="30" spans="4:34" x14ac:dyDescent="0.3">
      <c r="D30" s="50"/>
      <c r="O30" s="54" t="str">
        <f t="shared" ref="O30:O44" ca="1" si="2">X30</f>
        <v xml:space="preserve">2. Papiers </v>
      </c>
      <c r="P30" s="78">
        <f t="array" aca="1" ref="P30" ca="1">SUMPRODUCT(($Y30:OFFSET($Y30,0,$R$4-1,,))*($Y$5:OFFSET($Y$5,0,$R$4-1,,))*(IF($P$7=Catégories!$D$3,1,($Y$16:OFFSET($Y$16,0,$R$4-1,,))=$P$7))*(IF($P$8=Catégories!$D$7,1,($Y$17:OFFSET($Y$17,0,$R$4-1,,))=$P$8)))/SUMPRODUCT(($Y$5:OFFSET($Y$5,0,$R$4-1,,))*(IF($P$7=Catégories!$D$3,1,($Y$16:OFFSET($Y$16,0,$R$4-1,,))=$P$7))*(IF($P$8=Catégories!$D$7,1,($Y$17:OFFSET($Y$17,0,$R$4-1,,))=$P$8)))</f>
        <v>0.12218711048893584</v>
      </c>
      <c r="Q30" s="78">
        <f t="array" aca="1" ref="Q30" ca="1">MAX(IF((IF($P$7=Catégories!$D$3,1,$Y$16:OFFSET($Y$16,0,$R$4-1,,)=$P$7))*(IF($P$8=Catégories!$D$7,1,$Y$17:OFFSET($Y$17,0,$R$4-1,,)=$P$8)),$Y30:OFFSET($Y30,0,$R$4-1,,),""))</f>
        <v>0.17017889459479008</v>
      </c>
      <c r="R30" s="78">
        <f t="array" aca="1" ref="R30" ca="1">MIN(IF((IF($P$7=Catégories!$D$3,1,$Y$16:OFFSET($Y$16,0,$R$4-1,,)=$P$7))*(IF($P$8=Catégories!$D$7,1,$Y$17:OFFSET($Y$17,0,$R$4-1,,)=$P$8)),$Y30:OFFSET($Y30,0,$R$4-1,,),""))</f>
        <v>7.7195271096616377E-2</v>
      </c>
      <c r="S30" s="78">
        <f t="array" aca="1" ref="S30" ca="1">STDEV(IF((IF($P$7=Catégories!$D$3,1,$Y$16:OFFSET($Y$16,0,$R$4-1,,)=$P$7))*(IF($P$8=Catégories!$D$7,1,$Y$17:OFFSET($Y$17,0,$R$4-1,,)=$P$8)),$Y30:OFFSET($Y30,0,$R$4-1,,),""))</f>
        <v>4.6564345919659592E-2</v>
      </c>
      <c r="T30" s="9"/>
      <c r="U30" s="79">
        <f t="shared" ca="1" si="1"/>
        <v>30.546777622233961</v>
      </c>
      <c r="V30" s="52"/>
      <c r="W30" s="19">
        <f>IF(OR(W29=Catégories!$C$17,W29=0)=TRUE,0,W29+1)</f>
        <v>2</v>
      </c>
      <c r="X30" s="21" t="str">
        <f ca="1">IF($W30=0,0,OFFSET('Echantillon (1)'!$BE$22,$W30-1,0,,))</f>
        <v xml:space="preserve">2. Papiers </v>
      </c>
      <c r="Y30" s="9">
        <f ca="1">IF($W30=0,0,OFFSET('Echantillon (1)'!$BF$22,$W30-1,0,,))</f>
        <v>0.17017889459479008</v>
      </c>
      <c r="Z30" s="9">
        <f ca="1">IF($W30=0,0,OFFSET('Echantillon (2)'!$BF$22,$W30-1,0,,))</f>
        <v>7.7195271096616377E-2</v>
      </c>
      <c r="AA30" s="9">
        <f ca="1">IF($W30=0,0,OFFSET('Echantillon (3)'!$BF$22,$W30-1,0,,))</f>
        <v>0.1615562619198983</v>
      </c>
      <c r="AB30" s="9">
        <f ca="1">IF($W30=0,0,OFFSET('Echantillon (4)'!$BF$22,$W30-1,0,,))</f>
        <v>0.11918716577540109</v>
      </c>
      <c r="AC30" s="9">
        <f ca="1">IF($W30=0,0,OFFSET('Echantillon (5)'!$BF$22,$W30-1,0,,))</f>
        <v>0.15841830364371429</v>
      </c>
      <c r="AD30" s="9">
        <f ca="1">IF($W30=0,0,OFFSET('Echantillon (6)'!$BF$22,$W30-1,0,,))</f>
        <v>0.16813997939255296</v>
      </c>
      <c r="AE30" s="9">
        <f ca="1">IF($W30=0,0,OFFSET('Echantillon (7)'!$BF$22,$W30-1,0,,))</f>
        <v>0.18860894358771335</v>
      </c>
      <c r="AF30" s="9">
        <f ca="1">IF($W30=0,0,OFFSET('Echantillon (8)'!$BF$22,$W30-1,0,,))</f>
        <v>0.18860894358771335</v>
      </c>
      <c r="AG30" s="9">
        <f ca="1">IF($W30=0,0,OFFSET('Echantillon (9)'!$BF$22,$W30-1,0,,))</f>
        <v>0.18860894358771335</v>
      </c>
      <c r="AH30" s="9">
        <f ca="1">IF($W30=0,0,OFFSET('Echantillon (10)'!$BF$22,$W30-1,0,,))</f>
        <v>0.18860894358771335</v>
      </c>
    </row>
    <row r="31" spans="4:34" x14ac:dyDescent="0.3">
      <c r="D31" s="50"/>
      <c r="O31" s="54" t="str">
        <f t="shared" ca="1" si="2"/>
        <v xml:space="preserve">3. Cartons </v>
      </c>
      <c r="P31" s="78">
        <f t="array" aca="1" ref="P31" ca="1">SUMPRODUCT(($Y31:OFFSET($Y31,0,$R$4-1,,))*($Y$5:OFFSET($Y$5,0,$R$4-1,,))*(IF($P$7=Catégories!$D$3,1,($Y$16:OFFSET($Y$16,0,$R$4-1,,))=$P$7))*(IF($P$8=Catégories!$D$7,1,($Y$17:OFFSET($Y$17,0,$R$4-1,,))=$P$8)))/SUMPRODUCT(($Y$5:OFFSET($Y$5,0,$R$4-1,,))*(IF($P$7=Catégories!$D$3,1,($Y$16:OFFSET($Y$16,0,$R$4-1,,))=$P$7))*(IF($P$8=Catégories!$D$7,1,($Y$17:OFFSET($Y$17,0,$R$4-1,,))=$P$8)))</f>
        <v>0.16109634333409584</v>
      </c>
      <c r="Q31" s="78">
        <f t="array" aca="1" ref="Q31" ca="1">MAX(IF((IF($P$7=Catégories!$D$3,1,$Y$16:OFFSET($Y$16,0,$R$4-1,,)=$P$7))*(IF($P$8=Catégories!$D$7,1,$Y$17:OFFSET($Y$17,0,$R$4-1,,)=$P$8)),$Y31:OFFSET($Y31,0,$R$4-1,,),""))</f>
        <v>0.2021268167569108</v>
      </c>
      <c r="R31" s="78">
        <f t="array" aca="1" ref="R31" ca="1">MIN(IF((IF($P$7=Catégories!$D$3,1,$Y$16:OFFSET($Y$16,0,$R$4-1,,)=$P$7))*(IF($P$8=Catégories!$D$7,1,$Y$17:OFFSET($Y$17,0,$R$4-1,,)=$P$8)),$Y31:OFFSET($Y31,0,$R$4-1,,),""))</f>
        <v>0.10492561983471074</v>
      </c>
      <c r="S31" s="78">
        <f t="array" aca="1" ref="S31" ca="1">STDEV(IF((IF($P$7=Catégories!$D$3,1,$Y$16:OFFSET($Y$16,0,$R$4-1,,)=$P$7))*(IF($P$8=Catégories!$D$7,1,$Y$17:OFFSET($Y$17,0,$R$4-1,,)=$P$8)),$Y31:OFFSET($Y31,0,$R$4-1,,),""))</f>
        <v>5.03382414279928E-2</v>
      </c>
      <c r="T31" s="9"/>
      <c r="U31" s="79">
        <f t="shared" ca="1" si="1"/>
        <v>40.274085833523962</v>
      </c>
      <c r="V31" s="52"/>
      <c r="W31" s="19">
        <f>IF(OR(W30=Catégories!$C$17,W30=0)=TRUE,0,W30+1)</f>
        <v>3</v>
      </c>
      <c r="X31" s="21" t="str">
        <f ca="1">IF($W31=0,0,OFFSET('Echantillon (1)'!$BE$22,$W31-1,0,,))</f>
        <v xml:space="preserve">3. Cartons </v>
      </c>
      <c r="Y31" s="9">
        <f ca="1">IF($W31=0,0,OFFSET('Echantillon (1)'!$BF$22,$W31-1,0,,))</f>
        <v>0.10492561983471074</v>
      </c>
      <c r="Z31" s="9">
        <f ca="1">IF($W31=0,0,OFFSET('Echantillon (2)'!$BF$22,$W31-1,0,,))</f>
        <v>0.17623659341066597</v>
      </c>
      <c r="AA31" s="9">
        <f ca="1">IF($W31=0,0,OFFSET('Echantillon (3)'!$BF$22,$W31-1,0,,))</f>
        <v>0.1811900826446281</v>
      </c>
      <c r="AB31" s="9">
        <f ca="1">IF($W31=0,0,OFFSET('Echantillon (4)'!$BF$22,$W31-1,0,,))</f>
        <v>0.2021268167569108</v>
      </c>
      <c r="AC31" s="9">
        <f ca="1">IF($W31=0,0,OFFSET('Echantillon (5)'!$BF$22,$W31-1,0,,))</f>
        <v>0.10492561983471074</v>
      </c>
      <c r="AD31" s="9">
        <f ca="1">IF($W31=0,0,OFFSET('Echantillon (6)'!$BF$22,$W31-1,0,,))</f>
        <v>0.10000932400932401</v>
      </c>
      <c r="AE31" s="9">
        <f ca="1">IF($W31=0,0,OFFSET('Echantillon (7)'!$BF$22,$W31-1,0,,))</f>
        <v>0.10492561983471077</v>
      </c>
      <c r="AF31" s="9">
        <f ca="1">IF($W31=0,0,OFFSET('Echantillon (8)'!$BF$22,$W31-1,0,,))</f>
        <v>0.10492561983471077</v>
      </c>
      <c r="AG31" s="9">
        <f ca="1">IF($W31=0,0,OFFSET('Echantillon (9)'!$BF$22,$W31-1,0,,))</f>
        <v>0.10492561983471077</v>
      </c>
      <c r="AH31" s="9">
        <f ca="1">IF($W31=0,0,OFFSET('Echantillon (10)'!$BF$22,$W31-1,0,,))</f>
        <v>0.10492561983471077</v>
      </c>
    </row>
    <row r="32" spans="4:34" x14ac:dyDescent="0.3">
      <c r="D32" s="50"/>
      <c r="O32" s="54" t="str">
        <f t="shared" ca="1" si="2"/>
        <v>4. Composites</v>
      </c>
      <c r="P32" s="78">
        <f t="array" aca="1" ref="P32" ca="1">SUMPRODUCT(($Y32:OFFSET($Y32,0,$R$4-1,,))*($Y$5:OFFSET($Y$5,0,$R$4-1,,))*(IF($P$7=Catégories!$D$3,1,($Y$16:OFFSET($Y$16,0,$R$4-1,,))=$P$7))*(IF($P$8=Catégories!$D$7,1,($Y$17:OFFSET($Y$17,0,$R$4-1,,))=$P$8)))/SUMPRODUCT(($Y$5:OFFSET($Y$5,0,$R$4-1,,))*(IF($P$7=Catégories!$D$3,1,($Y$16:OFFSET($Y$16,0,$R$4-1,,))=$P$7))*(IF($P$8=Catégories!$D$7,1,($Y$17:OFFSET($Y$17,0,$R$4-1,,))=$P$8)))</f>
        <v>3.0176557459384745E-2</v>
      </c>
      <c r="Q32" s="78">
        <f t="array" aca="1" ref="Q32" ca="1">MAX(IF((IF($P$7=Catégories!$D$3,1,$Y$16:OFFSET($Y$16,0,$R$4-1,,)=$P$7))*(IF($P$8=Catégories!$D$7,1,$Y$17:OFFSET($Y$17,0,$R$4-1,,)=$P$8)),$Y32:OFFSET($Y32,0,$R$4-1,,),""))</f>
        <v>9.0529672378154236E-2</v>
      </c>
      <c r="R32" s="78">
        <f t="array" aca="1" ref="R32" ca="1">MIN(IF((IF($P$7=Catégories!$D$3,1,$Y$16:OFFSET($Y$16,0,$R$4-1,,)=$P$7))*(IF($P$8=Catégories!$D$7,1,$Y$17:OFFSET($Y$17,0,$R$4-1,,)=$P$8)),$Y32:OFFSET($Y32,0,$R$4-1,,),""))</f>
        <v>0</v>
      </c>
      <c r="S32" s="78">
        <f t="array" aca="1" ref="S32" ca="1">STDEV(IF((IF($P$7=Catégories!$D$3,1,$Y$16:OFFSET($Y$16,0,$R$4-1,,)=$P$7))*(IF($P$8=Catégories!$D$7,1,$Y$17:OFFSET($Y$17,0,$R$4-1,,)=$P$8)),$Y32:OFFSET($Y32,0,$R$4-1,,),""))</f>
        <v>5.2267330717175979E-2</v>
      </c>
      <c r="T32" s="9"/>
      <c r="U32" s="79">
        <f t="shared" ca="1" si="1"/>
        <v>7.5441393648461865</v>
      </c>
      <c r="V32" s="52"/>
      <c r="W32" s="19">
        <f>IF(OR(W31=Catégories!$C$17,W31=0)=TRUE,0,W31+1)</f>
        <v>4</v>
      </c>
      <c r="X32" s="21" t="str">
        <f ca="1">IF($W32=0,0,OFFSET('Echantillon (1)'!$BE$22,$W32-1,0,,))</f>
        <v>4. Composites</v>
      </c>
      <c r="Y32" s="9">
        <f ca="1">IF($W32=0,0,OFFSET('Echantillon (1)'!$BF$22,$W32-1,0,,))</f>
        <v>0</v>
      </c>
      <c r="Z32" s="9">
        <f ca="1">IF($W32=0,0,OFFSET('Echantillon (2)'!$BF$22,$W32-1,0,,))</f>
        <v>9.0529672378154236E-2</v>
      </c>
      <c r="AA32" s="9">
        <f ca="1">IF($W32=0,0,OFFSET('Echantillon (3)'!$BF$22,$W32-1,0,,))</f>
        <v>0</v>
      </c>
      <c r="AB32" s="9">
        <f ca="1">IF($W32=0,0,OFFSET('Echantillon (4)'!$BF$22,$W32-1,0,,))</f>
        <v>0</v>
      </c>
      <c r="AC32" s="9">
        <f ca="1">IF($W32=0,0,OFFSET('Echantillon (5)'!$BF$22,$W32-1,0,,))</f>
        <v>4.7205800334634687E-2</v>
      </c>
      <c r="AD32" s="9">
        <f ca="1">IF($W32=0,0,OFFSET('Echantillon (6)'!$BF$22,$W32-1,0,,))</f>
        <v>0</v>
      </c>
      <c r="AE32" s="9">
        <f ca="1">IF($W32=0,0,OFFSET('Echantillon (7)'!$BF$22,$W32-1,0,,))</f>
        <v>0</v>
      </c>
      <c r="AF32" s="9">
        <f ca="1">IF($W32=0,0,OFFSET('Echantillon (8)'!$BF$22,$W32-1,0,,))</f>
        <v>0</v>
      </c>
      <c r="AG32" s="9">
        <f ca="1">IF($W32=0,0,OFFSET('Echantillon (9)'!$BF$22,$W32-1,0,,))</f>
        <v>0</v>
      </c>
      <c r="AH32" s="9">
        <f ca="1">IF($W32=0,0,OFFSET('Echantillon (10)'!$BF$22,$W32-1,0,,))</f>
        <v>0</v>
      </c>
    </row>
    <row r="33" spans="4:34" x14ac:dyDescent="0.3">
      <c r="D33" s="50"/>
      <c r="O33" s="54" t="str">
        <f t="shared" ca="1" si="2"/>
        <v xml:space="preserve">5. Textiles </v>
      </c>
      <c r="P33" s="78">
        <f t="array" aca="1" ref="P33" ca="1">SUMPRODUCT(($Y33:OFFSET($Y33,0,$R$4-1,,))*($Y$5:OFFSET($Y$5,0,$R$4-1,,))*(IF($P$7=Catégories!$D$3,1,($Y$16:OFFSET($Y$16,0,$R$4-1,,))=$P$7))*(IF($P$8=Catégories!$D$7,1,($Y$17:OFFSET($Y$17,0,$R$4-1,,))=$P$8)))/SUMPRODUCT(($Y$5:OFFSET($Y$5,0,$R$4-1,,))*(IF($P$7=Catégories!$D$3,1,($Y$16:OFFSET($Y$16,0,$R$4-1,,))=$P$7))*(IF($P$8=Catégories!$D$7,1,($Y$17:OFFSET($Y$17,0,$R$4-1,,))=$P$8)))</f>
        <v>5.1253918495297798E-3</v>
      </c>
      <c r="Q33" s="78">
        <f t="array" aca="1" ref="Q33" ca="1">MAX(IF((IF($P$7=Catégories!$D$3,1,$Y$16:OFFSET($Y$16,0,$R$4-1,,)=$P$7))*(IF($P$8=Catégories!$D$7,1,$Y$17:OFFSET($Y$17,0,$R$4-1,,)=$P$8)),$Y33:OFFSET($Y33,0,$R$4-1,,),""))</f>
        <v>1.5376175548589339E-2</v>
      </c>
      <c r="R33" s="78">
        <f t="array" aca="1" ref="R33" ca="1">MIN(IF((IF($P$7=Catégories!$D$3,1,$Y$16:OFFSET($Y$16,0,$R$4-1,,)=$P$7))*(IF($P$8=Catégories!$D$7,1,$Y$17:OFFSET($Y$17,0,$R$4-1,,)=$P$8)),$Y33:OFFSET($Y33,0,$R$4-1,,),""))</f>
        <v>0</v>
      </c>
      <c r="S33" s="78">
        <f t="array" aca="1" ref="S33" ca="1">STDEV(IF((IF($P$7=Catégories!$D$3,1,$Y$16:OFFSET($Y$16,0,$R$4-1,,)=$P$7))*(IF($P$8=Catégories!$D$7,1,$Y$17:OFFSET($Y$17,0,$R$4-1,,)=$P$8)),$Y33:OFFSET($Y33,0,$R$4-1,,),""))</f>
        <v>8.8774390920849967E-3</v>
      </c>
      <c r="T33" s="9"/>
      <c r="U33" s="79">
        <f t="shared" ca="1" si="1"/>
        <v>1.2813479623824449</v>
      </c>
      <c r="V33" s="52"/>
      <c r="W33" s="19">
        <f>IF(OR(W32=Catégories!$C$17,W32=0)=TRUE,0,W32+1)</f>
        <v>5</v>
      </c>
      <c r="X33" s="21" t="str">
        <f ca="1">IF($W33=0,0,OFFSET('Echantillon (1)'!$BE$22,$W33-1,0,,))</f>
        <v xml:space="preserve">5. Textiles </v>
      </c>
      <c r="Y33" s="9">
        <f ca="1">IF($W33=0,0,OFFSET('Echantillon (1)'!$BF$22,$W33-1,0,,))</f>
        <v>0</v>
      </c>
      <c r="Z33" s="9">
        <f ca="1">IF($W33=0,0,OFFSET('Echantillon (2)'!$BF$22,$W33-1,0,,))</f>
        <v>0</v>
      </c>
      <c r="AA33" s="9">
        <f ca="1">IF($W33=0,0,OFFSET('Echantillon (3)'!$BF$22,$W33-1,0,,))</f>
        <v>0</v>
      </c>
      <c r="AB33" s="9">
        <f ca="1">IF($W33=0,0,OFFSET('Echantillon (4)'!$BF$22,$W33-1,0,,))</f>
        <v>1.5376175548589339E-2</v>
      </c>
      <c r="AC33" s="9">
        <f ca="1">IF($W33=0,0,OFFSET('Echantillon (5)'!$BF$22,$W33-1,0,,))</f>
        <v>0</v>
      </c>
      <c r="AD33" s="9">
        <f ca="1">IF($W33=0,0,OFFSET('Echantillon (6)'!$BF$22,$W33-1,0,,))</f>
        <v>0</v>
      </c>
      <c r="AE33" s="9">
        <f ca="1">IF($W33=0,0,OFFSET('Echantillon (7)'!$BF$22,$W33-1,0,,))</f>
        <v>0</v>
      </c>
      <c r="AF33" s="9">
        <f ca="1">IF($W33=0,0,OFFSET('Echantillon (8)'!$BF$22,$W33-1,0,,))</f>
        <v>0</v>
      </c>
      <c r="AG33" s="9">
        <f ca="1">IF($W33=0,0,OFFSET('Echantillon (9)'!$BF$22,$W33-1,0,,))</f>
        <v>0</v>
      </c>
      <c r="AH33" s="9">
        <f ca="1">IF($W33=0,0,OFFSET('Echantillon (10)'!$BF$22,$W33-1,0,,))</f>
        <v>0</v>
      </c>
    </row>
    <row r="34" spans="4:34" x14ac:dyDescent="0.3">
      <c r="D34" s="50"/>
      <c r="O34" s="54" t="str">
        <f t="shared" ca="1" si="2"/>
        <v>6. Textiles sanitaires</v>
      </c>
      <c r="P34" s="78">
        <f t="array" aca="1" ref="P34" ca="1">SUMPRODUCT(($Y34:OFFSET($Y34,0,$R$4-1,,))*($Y$5:OFFSET($Y$5,0,$R$4-1,,))*(IF($P$7=Catégories!$D$3,1,($Y$16:OFFSET($Y$16,0,$R$4-1,,))=$P$7))*(IF($P$8=Catégories!$D$7,1,($Y$17:OFFSET($Y$17,0,$R$4-1,,))=$P$8)))/SUMPRODUCT(($Y$5:OFFSET($Y$5,0,$R$4-1,,))*(IF($P$7=Catégories!$D$3,1,($Y$16:OFFSET($Y$16,0,$R$4-1,,))=$P$7))*(IF($P$8=Catégories!$D$7,1,($Y$17:OFFSET($Y$17,0,$R$4-1,,))=$P$8)))</f>
        <v>5.6379310344827592E-2</v>
      </c>
      <c r="Q34" s="78">
        <f t="array" aca="1" ref="Q34" ca="1">MAX(IF((IF($P$7=Catégories!$D$3,1,$Y$16:OFFSET($Y$16,0,$R$4-1,,)=$P$7))*(IF($P$8=Catégories!$D$7,1,$Y$17:OFFSET($Y$17,0,$R$4-1,,)=$P$8)),$Y34:OFFSET($Y34,0,$R$4-1,,),""))</f>
        <v>0.16913793103448277</v>
      </c>
      <c r="R34" s="78">
        <f t="array" aca="1" ref="R34" ca="1">MIN(IF((IF($P$7=Catégories!$D$3,1,$Y$16:OFFSET($Y$16,0,$R$4-1,,)=$P$7))*(IF($P$8=Catégories!$D$7,1,$Y$17:OFFSET($Y$17,0,$R$4-1,,)=$P$8)),$Y34:OFFSET($Y34,0,$R$4-1,,),""))</f>
        <v>0</v>
      </c>
      <c r="S34" s="78">
        <f t="array" aca="1" ref="S34" ca="1">STDEV(IF((IF($P$7=Catégories!$D$3,1,$Y$16:OFFSET($Y$16,0,$R$4-1,,)=$P$7))*(IF($P$8=Catégories!$D$7,1,$Y$17:OFFSET($Y$17,0,$R$4-1,,)=$P$8)),$Y34:OFFSET($Y34,0,$R$4-1,,),""))</f>
        <v>9.7651830012934995E-2</v>
      </c>
      <c r="T34" s="9"/>
      <c r="U34" s="79">
        <f t="shared" ca="1" si="1"/>
        <v>14.094827586206899</v>
      </c>
      <c r="V34" s="52"/>
      <c r="W34" s="19">
        <f>IF(OR(W33=Catégories!$C$17,W33=0)=TRUE,0,W33+1)</f>
        <v>6</v>
      </c>
      <c r="X34" s="21" t="str">
        <f ca="1">IF($W34=0,0,OFFSET('Echantillon (1)'!$BE$22,$W34-1,0,,))</f>
        <v>6. Textiles sanitaires</v>
      </c>
      <c r="Y34" s="9">
        <f ca="1">IF($W34=0,0,OFFSET('Echantillon (1)'!$BF$22,$W34-1,0,,))</f>
        <v>0</v>
      </c>
      <c r="Z34" s="9">
        <f ca="1">IF($W34=0,0,OFFSET('Echantillon (2)'!$BF$22,$W34-1,0,,))</f>
        <v>0</v>
      </c>
      <c r="AA34" s="9">
        <f ca="1">IF($W34=0,0,OFFSET('Echantillon (3)'!$BF$22,$W34-1,0,,))</f>
        <v>0</v>
      </c>
      <c r="AB34" s="9">
        <f ca="1">IF($W34=0,0,OFFSET('Echantillon (4)'!$BF$22,$W34-1,0,,))</f>
        <v>0.16913793103448277</v>
      </c>
      <c r="AC34" s="9">
        <f ca="1">IF($W34=0,0,OFFSET('Echantillon (5)'!$BF$22,$W34-1,0,,))</f>
        <v>0</v>
      </c>
      <c r="AD34" s="9">
        <f ca="1">IF($W34=0,0,OFFSET('Echantillon (6)'!$BF$22,$W34-1,0,,))</f>
        <v>0</v>
      </c>
      <c r="AE34" s="9">
        <f ca="1">IF($W34=0,0,OFFSET('Echantillon (7)'!$BF$22,$W34-1,0,,))</f>
        <v>0</v>
      </c>
      <c r="AF34" s="9">
        <f ca="1">IF($W34=0,0,OFFSET('Echantillon (8)'!$BF$22,$W34-1,0,,))</f>
        <v>0</v>
      </c>
      <c r="AG34" s="9">
        <f ca="1">IF($W34=0,0,OFFSET('Echantillon (9)'!$BF$22,$W34-1,0,,))</f>
        <v>0</v>
      </c>
      <c r="AH34" s="9">
        <f ca="1">IF($W34=0,0,OFFSET('Echantillon (10)'!$BF$22,$W34-1,0,,))</f>
        <v>0</v>
      </c>
    </row>
    <row r="35" spans="4:34" x14ac:dyDescent="0.3">
      <c r="D35" s="50"/>
      <c r="O35" s="54" t="str">
        <f t="shared" ca="1" si="2"/>
        <v>7. Plastiques</v>
      </c>
      <c r="P35" s="78">
        <f t="array" aca="1" ref="P35" ca="1">SUMPRODUCT(($Y35:OFFSET($Y35,0,$R$4-1,,))*($Y$5:OFFSET($Y$5,0,$R$4-1,,))*(IF($P$7=Catégories!$D$3,1,($Y$16:OFFSET($Y$16,0,$R$4-1,,))=$P$7))*(IF($P$8=Catégories!$D$7,1,($Y$17:OFFSET($Y$17,0,$R$4-1,,))=$P$8)))/SUMPRODUCT(($Y$5:OFFSET($Y$5,0,$R$4-1,,))*(IF($P$7=Catégories!$D$3,1,($Y$16:OFFSET($Y$16,0,$R$4-1,,))=$P$7))*(IF($P$8=Catégories!$D$7,1,($Y$17:OFFSET($Y$17,0,$R$4-1,,))=$P$8)))</f>
        <v>0.20626822702516265</v>
      </c>
      <c r="Q35" s="78">
        <f t="array" aca="1" ref="Q35" ca="1">MAX(IF((IF($P$7=Catégories!$D$3,1,$Y$16:OFFSET($Y$16,0,$R$4-1,,)=$P$7))*(IF($P$8=Catégories!$D$7,1,$Y$17:OFFSET($Y$17,0,$R$4-1,,)=$P$8)),$Y35:OFFSET($Y35,0,$R$4-1,,),""))</f>
        <v>0.28205695339911357</v>
      </c>
      <c r="R35" s="78">
        <f t="array" aca="1" ref="R35" ca="1">MIN(IF((IF($P$7=Catégories!$D$3,1,$Y$16:OFFSET($Y$16,0,$R$4-1,,)=$P$7))*(IF($P$8=Catégories!$D$7,1,$Y$17:OFFSET($Y$17,0,$R$4-1,,)=$P$8)),$Y35:OFFSET($Y35,0,$R$4-1,,),""))</f>
        <v>8.2053861499002567E-2</v>
      </c>
      <c r="S35" s="78">
        <f t="array" aca="1" ref="S35" ca="1">STDEV(IF((IF($P$7=Catégories!$D$3,1,$Y$16:OFFSET($Y$16,0,$R$4-1,,)=$P$7))*(IF($P$8=Catégories!$D$7,1,$Y$17:OFFSET($Y$17,0,$R$4-1,,)=$P$8)),$Y35:OFFSET($Y35,0,$R$4-1,,),""))</f>
        <v>0.10843934289673682</v>
      </c>
      <c r="T35" s="9"/>
      <c r="U35" s="79">
        <f t="shared" ca="1" si="1"/>
        <v>51.567056756290661</v>
      </c>
      <c r="V35" s="52"/>
      <c r="W35" s="19">
        <f>IF(OR(W34=Catégories!$C$17,W34=0)=TRUE,0,W34+1)</f>
        <v>7</v>
      </c>
      <c r="X35" s="21" t="str">
        <f ca="1">IF($W35=0,0,OFFSET('Echantillon (1)'!$BE$22,$W35-1,0,,))</f>
        <v>7. Plastiques</v>
      </c>
      <c r="Y35" s="9">
        <f ca="1">IF($W35=0,0,OFFSET('Echantillon (1)'!$BF$22,$W35-1,0,,))</f>
        <v>0.25469386617737189</v>
      </c>
      <c r="Z35" s="9">
        <f ca="1">IF($W35=0,0,OFFSET('Echantillon (2)'!$BF$22,$W35-1,0,,))</f>
        <v>0.28205695339911357</v>
      </c>
      <c r="AA35" s="9">
        <f ca="1">IF($W35=0,0,OFFSET('Echantillon (3)'!$BF$22,$W35-1,0,,))</f>
        <v>0.23260317863954227</v>
      </c>
      <c r="AB35" s="9">
        <f ca="1">IF($W35=0,0,OFFSET('Echantillon (4)'!$BF$22,$W35-1,0,,))</f>
        <v>8.2053861499002567E-2</v>
      </c>
      <c r="AC35" s="9">
        <f ca="1">IF($W35=0,0,OFFSET('Echantillon (5)'!$BF$22,$W35-1,0,,))</f>
        <v>0.19289609627908749</v>
      </c>
      <c r="AD35" s="9">
        <f ca="1">IF($W35=0,0,OFFSET('Echantillon (6)'!$BF$22,$W35-1,0,,))</f>
        <v>0.25017870384442081</v>
      </c>
      <c r="AE35" s="9">
        <f ca="1">IF($W35=0,0,OFFSET('Echantillon (7)'!$BF$22,$W35-1,0,,))</f>
        <v>0.27773142741852602</v>
      </c>
      <c r="AF35" s="9">
        <f ca="1">IF($W35=0,0,OFFSET('Echantillon (8)'!$BF$22,$W35-1,0,,))</f>
        <v>0.27773142741852602</v>
      </c>
      <c r="AG35" s="9">
        <f ca="1">IF($W35=0,0,OFFSET('Echantillon (9)'!$BF$22,$W35-1,0,,))</f>
        <v>0.27773142741852602</v>
      </c>
      <c r="AH35" s="9">
        <f ca="1">IF($W35=0,0,OFFSET('Echantillon (10)'!$BF$22,$W35-1,0,,))</f>
        <v>0.27773142741852602</v>
      </c>
    </row>
    <row r="36" spans="4:34" x14ac:dyDescent="0.3">
      <c r="D36" s="50"/>
      <c r="O36" s="54" t="str">
        <f t="shared" ca="1" si="2"/>
        <v>8. Combustibles non classés</v>
      </c>
      <c r="P36" s="78">
        <f t="array" aca="1" ref="P36" ca="1">SUMPRODUCT(($Y36:OFFSET($Y36,0,$R$4-1,,))*($Y$5:OFFSET($Y$5,0,$R$4-1,,))*(IF($P$7=Catégories!$D$3,1,($Y$16:OFFSET($Y$16,0,$R$4-1,,))=$P$7))*(IF($P$8=Catégories!$D$7,1,($Y$17:OFFSET($Y$17,0,$R$4-1,,))=$P$8)))/SUMPRODUCT(($Y$5:OFFSET($Y$5,0,$R$4-1,,))*(IF($P$7=Catégories!$D$3,1,($Y$16:OFFSET($Y$16,0,$R$4-1,,))=$P$7))*(IF($P$8=Catégories!$D$7,1,($Y$17:OFFSET($Y$17,0,$R$4-1,,))=$P$8)))</f>
        <v>4.1003134796238246E-3</v>
      </c>
      <c r="Q36" s="78">
        <f t="array" aca="1" ref="Q36" ca="1">MAX(IF((IF($P$7=Catégories!$D$3,1,$Y$16:OFFSET($Y$16,0,$R$4-1,,)=$P$7))*(IF($P$8=Catégories!$D$7,1,$Y$17:OFFSET($Y$17,0,$R$4-1,,)=$P$8)),$Y36:OFFSET($Y36,0,$R$4-1,,),""))</f>
        <v>1.2300940438871475E-2</v>
      </c>
      <c r="R36" s="78">
        <f t="array" aca="1" ref="R36" ca="1">MIN(IF((IF($P$7=Catégories!$D$3,1,$Y$16:OFFSET($Y$16,0,$R$4-1,,)=$P$7))*(IF($P$8=Catégories!$D$7,1,$Y$17:OFFSET($Y$17,0,$R$4-1,,)=$P$8)),$Y36:OFFSET($Y36,0,$R$4-1,,),""))</f>
        <v>0</v>
      </c>
      <c r="S36" s="78">
        <f t="array" aca="1" ref="S36" ca="1">STDEV(IF((IF($P$7=Catégories!$D$3,1,$Y$16:OFFSET($Y$16,0,$R$4-1,,)=$P$7))*(IF($P$8=Catégories!$D$7,1,$Y$17:OFFSET($Y$17,0,$R$4-1,,)=$P$8)),$Y36:OFFSET($Y36,0,$R$4-1,,),""))</f>
        <v>7.1019512736680002E-3</v>
      </c>
      <c r="T36" s="9"/>
      <c r="U36" s="79">
        <f t="shared" ca="1" si="1"/>
        <v>1.0250783699059562</v>
      </c>
      <c r="V36" s="52"/>
      <c r="W36" s="19">
        <f>IF(OR(W35=Catégories!$C$17,W35=0)=TRUE,0,W35+1)</f>
        <v>8</v>
      </c>
      <c r="X36" s="21" t="str">
        <f ca="1">IF($W36=0,0,OFFSET('Echantillon (1)'!$BE$22,$W36-1,0,,))</f>
        <v>8. Combustibles non classés</v>
      </c>
      <c r="Y36" s="9">
        <f ca="1">IF($W36=0,0,OFFSET('Echantillon (1)'!$BF$22,$W36-1,0,,))</f>
        <v>0</v>
      </c>
      <c r="Z36" s="9">
        <f ca="1">IF($W36=0,0,OFFSET('Echantillon (2)'!$BF$22,$W36-1,0,,))</f>
        <v>0</v>
      </c>
      <c r="AA36" s="9">
        <f ca="1">IF($W36=0,0,OFFSET('Echantillon (3)'!$BF$22,$W36-1,0,,))</f>
        <v>0</v>
      </c>
      <c r="AB36" s="9">
        <f ca="1">IF($W36=0,0,OFFSET('Echantillon (4)'!$BF$22,$W36-1,0,,))</f>
        <v>1.2300940438871475E-2</v>
      </c>
      <c r="AC36" s="9">
        <f ca="1">IF($W36=0,0,OFFSET('Echantillon (5)'!$BF$22,$W36-1,0,,))</f>
        <v>0</v>
      </c>
      <c r="AD36" s="9">
        <f ca="1">IF($W36=0,0,OFFSET('Echantillon (6)'!$BF$22,$W36-1,0,,))</f>
        <v>0</v>
      </c>
      <c r="AE36" s="9">
        <f ca="1">IF($W36=0,0,OFFSET('Echantillon (7)'!$BF$22,$W36-1,0,,))</f>
        <v>0</v>
      </c>
      <c r="AF36" s="9">
        <f ca="1">IF($W36=0,0,OFFSET('Echantillon (8)'!$BF$22,$W36-1,0,,))</f>
        <v>0</v>
      </c>
      <c r="AG36" s="9">
        <f ca="1">IF($W36=0,0,OFFSET('Echantillon (9)'!$BF$22,$W36-1,0,,))</f>
        <v>0</v>
      </c>
      <c r="AH36" s="9">
        <f ca="1">IF($W36=0,0,OFFSET('Echantillon (10)'!$BF$22,$W36-1,0,,))</f>
        <v>0</v>
      </c>
    </row>
    <row r="37" spans="4:34" x14ac:dyDescent="0.3">
      <c r="D37" s="50"/>
      <c r="O37" s="54" t="str">
        <f t="shared" ca="1" si="2"/>
        <v>9. Verre</v>
      </c>
      <c r="P37" s="78">
        <f t="array" aca="1" ref="P37" ca="1">SUMPRODUCT(($Y37:OFFSET($Y37,0,$R$4-1,,))*($Y$5:OFFSET($Y$5,0,$R$4-1,,))*(IF($P$7=Catégories!$D$3,1,($Y$16:OFFSET($Y$16,0,$R$4-1,,))=$P$7))*(IF($P$8=Catégories!$D$7,1,($Y$17:OFFSET($Y$17,0,$R$4-1,,))=$P$8)))/SUMPRODUCT(($Y$5:OFFSET($Y$5,0,$R$4-1,,))*(IF($P$7=Catégories!$D$3,1,($Y$16:OFFSET($Y$16,0,$R$4-1,,))=$P$7))*(IF($P$8=Catégories!$D$7,1,($Y$17:OFFSET($Y$17,0,$R$4-1,,))=$P$8)))</f>
        <v>1.4351097178683386E-2</v>
      </c>
      <c r="Q37" s="78">
        <f t="array" aca="1" ref="Q37" ca="1">MAX(IF((IF($P$7=Catégories!$D$3,1,$Y$16:OFFSET($Y$16,0,$R$4-1,,)=$P$7))*(IF($P$8=Catégories!$D$7,1,$Y$17:OFFSET($Y$17,0,$R$4-1,,)=$P$8)),$Y37:OFFSET($Y37,0,$R$4-1,,),""))</f>
        <v>4.3053291536050156E-2</v>
      </c>
      <c r="R37" s="78">
        <f t="array" aca="1" ref="R37" ca="1">MIN(IF((IF($P$7=Catégories!$D$3,1,$Y$16:OFFSET($Y$16,0,$R$4-1,,)=$P$7))*(IF($P$8=Catégories!$D$7,1,$Y$17:OFFSET($Y$17,0,$R$4-1,,)=$P$8)),$Y37:OFFSET($Y37,0,$R$4-1,,),""))</f>
        <v>0</v>
      </c>
      <c r="S37" s="78">
        <f t="array" aca="1" ref="S37" ca="1">STDEV(IF((IF($P$7=Catégories!$D$3,1,$Y$16:OFFSET($Y$16,0,$R$4-1,,)=$P$7))*(IF($P$8=Catégories!$D$7,1,$Y$17:OFFSET($Y$17,0,$R$4-1,,)=$P$8)),$Y37:OFFSET($Y37,0,$R$4-1,,),""))</f>
        <v>2.4856829457837994E-2</v>
      </c>
      <c r="T37" s="9"/>
      <c r="U37" s="79">
        <f t="shared" ca="1" si="1"/>
        <v>3.5877742946708464</v>
      </c>
      <c r="V37" s="52"/>
      <c r="W37" s="19">
        <f>IF(OR(W36=Catégories!$C$17,W36=0)=TRUE,0,W36+1)</f>
        <v>9</v>
      </c>
      <c r="X37" s="21" t="str">
        <f ca="1">IF($W37=0,0,OFFSET('Echantillon (1)'!$BE$22,$W37-1,0,,))</f>
        <v>9. Verre</v>
      </c>
      <c r="Y37" s="9">
        <f ca="1">IF($W37=0,0,OFFSET('Echantillon (1)'!$BF$22,$W37-1,0,,))</f>
        <v>0</v>
      </c>
      <c r="Z37" s="9">
        <f ca="1">IF($W37=0,0,OFFSET('Echantillon (2)'!$BF$22,$W37-1,0,,))</f>
        <v>0</v>
      </c>
      <c r="AA37" s="9">
        <f ca="1">IF($W37=0,0,OFFSET('Echantillon (3)'!$BF$22,$W37-1,0,,))</f>
        <v>0</v>
      </c>
      <c r="AB37" s="9">
        <f ca="1">IF($W37=0,0,OFFSET('Echantillon (4)'!$BF$22,$W37-1,0,,))</f>
        <v>4.3053291536050156E-2</v>
      </c>
      <c r="AC37" s="9">
        <f ca="1">IF($W37=0,0,OFFSET('Echantillon (5)'!$BF$22,$W37-1,0,,))</f>
        <v>0</v>
      </c>
      <c r="AD37" s="9">
        <f ca="1">IF($W37=0,0,OFFSET('Echantillon (6)'!$BF$22,$W37-1,0,,))</f>
        <v>0</v>
      </c>
      <c r="AE37" s="9">
        <f ca="1">IF($W37=0,0,OFFSET('Echantillon (7)'!$BF$22,$W37-1,0,,))</f>
        <v>0</v>
      </c>
      <c r="AF37" s="9">
        <f ca="1">IF($W37=0,0,OFFSET('Echantillon (8)'!$BF$22,$W37-1,0,,))</f>
        <v>0</v>
      </c>
      <c r="AG37" s="9">
        <f ca="1">IF($W37=0,0,OFFSET('Echantillon (9)'!$BF$22,$W37-1,0,,))</f>
        <v>0</v>
      </c>
      <c r="AH37" s="9">
        <f ca="1">IF($W37=0,0,OFFSET('Echantillon (10)'!$BF$22,$W37-1,0,,))</f>
        <v>0</v>
      </c>
    </row>
    <row r="38" spans="4:34" x14ac:dyDescent="0.3">
      <c r="D38" s="50"/>
      <c r="O38" s="54" t="str">
        <f t="shared" ca="1" si="2"/>
        <v>10. Métaux</v>
      </c>
      <c r="P38" s="78">
        <f t="array" aca="1" ref="P38" ca="1">SUMPRODUCT(($Y38:OFFSET($Y38,0,$R$4-1,,))*($Y$5:OFFSET($Y$5,0,$R$4-1,,))*(IF($P$7=Catégories!$D$3,1,($Y$16:OFFSET($Y$16,0,$R$4-1,,))=$P$7))*(IF($P$8=Catégories!$D$7,1,($Y$17:OFFSET($Y$17,0,$R$4-1,,))=$P$8)))/SUMPRODUCT(($Y$5:OFFSET($Y$5,0,$R$4-1,,))*(IF($P$7=Catégories!$D$3,1,($Y$16:OFFSET($Y$16,0,$R$4-1,,))=$P$7))*(IF($P$8=Catégories!$D$7,1,($Y$17:OFFSET($Y$17,0,$R$4-1,,))=$P$8)))</f>
        <v>2.0501567398119119E-2</v>
      </c>
      <c r="Q38" s="78">
        <f t="array" aca="1" ref="Q38" ca="1">MAX(IF((IF($P$7=Catégories!$D$3,1,$Y$16:OFFSET($Y$16,0,$R$4-1,,)=$P$7))*(IF($P$8=Catégories!$D$7,1,$Y$17:OFFSET($Y$17,0,$R$4-1,,)=$P$8)),$Y38:OFFSET($Y38,0,$R$4-1,,),""))</f>
        <v>6.1504702194357358E-2</v>
      </c>
      <c r="R38" s="78">
        <f t="array" aca="1" ref="R38" ca="1">MIN(IF((IF($P$7=Catégories!$D$3,1,$Y$16:OFFSET($Y$16,0,$R$4-1,,)=$P$7))*(IF($P$8=Catégories!$D$7,1,$Y$17:OFFSET($Y$17,0,$R$4-1,,)=$P$8)),$Y38:OFFSET($Y38,0,$R$4-1,,),""))</f>
        <v>0</v>
      </c>
      <c r="S38" s="78">
        <f t="array" aca="1" ref="S38" ca="1">STDEV(IF((IF($P$7=Catégories!$D$3,1,$Y$16:OFFSET($Y$16,0,$R$4-1,,)=$P$7))*(IF($P$8=Catégories!$D$7,1,$Y$17:OFFSET($Y$17,0,$R$4-1,,)=$P$8)),$Y38:OFFSET($Y38,0,$R$4-1,,),""))</f>
        <v>3.5509756368339987E-2</v>
      </c>
      <c r="T38" s="9"/>
      <c r="U38" s="79">
        <f t="shared" ca="1" si="1"/>
        <v>5.1253918495297794</v>
      </c>
      <c r="V38" s="52"/>
      <c r="W38" s="19">
        <f>IF(OR(W37=Catégories!$C$17,W37=0)=TRUE,0,W37+1)</f>
        <v>10</v>
      </c>
      <c r="X38" s="21" t="str">
        <f ca="1">IF($W38=0,0,OFFSET('Echantillon (1)'!$BE$22,$W38-1,0,,))</f>
        <v>10. Métaux</v>
      </c>
      <c r="Y38" s="9">
        <f ca="1">IF($W38=0,0,OFFSET('Echantillon (1)'!$BF$22,$W38-1,0,,))</f>
        <v>0</v>
      </c>
      <c r="Z38" s="9">
        <f ca="1">IF($W38=0,0,OFFSET('Echantillon (2)'!$BF$22,$W38-1,0,,))</f>
        <v>0</v>
      </c>
      <c r="AA38" s="9">
        <f ca="1">IF($W38=0,0,OFFSET('Echantillon (3)'!$BF$22,$W38-1,0,,))</f>
        <v>0</v>
      </c>
      <c r="AB38" s="9">
        <f ca="1">IF($W38=0,0,OFFSET('Echantillon (4)'!$BF$22,$W38-1,0,,))</f>
        <v>6.1504702194357358E-2</v>
      </c>
      <c r="AC38" s="9">
        <f ca="1">IF($W38=0,0,OFFSET('Echantillon (5)'!$BF$22,$W38-1,0,,))</f>
        <v>0.11801450083658672</v>
      </c>
      <c r="AD38" s="9">
        <f ca="1">IF($W38=0,0,OFFSET('Echantillon (6)'!$BF$22,$W38-1,0,,))</f>
        <v>0</v>
      </c>
      <c r="AE38" s="9">
        <f ca="1">IF($W38=0,0,OFFSET('Echantillon (7)'!$BF$22,$W38-1,0,,))</f>
        <v>0</v>
      </c>
      <c r="AF38" s="9">
        <f ca="1">IF($W38=0,0,OFFSET('Echantillon (8)'!$BF$22,$W38-1,0,,))</f>
        <v>0</v>
      </c>
      <c r="AG38" s="9">
        <f ca="1">IF($W38=0,0,OFFSET('Echantillon (9)'!$BF$22,$W38-1,0,,))</f>
        <v>0</v>
      </c>
      <c r="AH38" s="9">
        <f ca="1">IF($W38=0,0,OFFSET('Echantillon (10)'!$BF$22,$W38-1,0,,))</f>
        <v>0</v>
      </c>
    </row>
    <row r="39" spans="4:34" x14ac:dyDescent="0.3">
      <c r="O39" s="54" t="str">
        <f t="shared" ca="1" si="2"/>
        <v>11. incombustibles non classés</v>
      </c>
      <c r="P39" s="78">
        <f t="array" aca="1" ref="P39" ca="1">SUMPRODUCT(($Y39:OFFSET($Y39,0,$R$4-1,,))*($Y$5:OFFSET($Y$5,0,$R$4-1,,))*(IF($P$7=Catégories!$D$3,1,($Y$16:OFFSET($Y$16,0,$R$4-1,,))=$P$7))*(IF($P$8=Catégories!$D$7,1,($Y$17:OFFSET($Y$17,0,$R$4-1,,))=$P$8)))/SUMPRODUCT(($Y$5:OFFSET($Y$5,0,$R$4-1,,))*(IF($P$7=Catégories!$D$3,1,($Y$16:OFFSET($Y$16,0,$R$4-1,,))=$P$7))*(IF($P$8=Catégories!$D$7,1,($Y$17:OFFSET($Y$17,0,$R$4-1,,))=$P$8)))</f>
        <v>0</v>
      </c>
      <c r="Q39" s="78">
        <f t="array" aca="1" ref="Q39" ca="1">MAX(IF((IF($P$7=Catégories!$D$3,1,$Y$16:OFFSET($Y$16,0,$R$4-1,,)=$P$7))*(IF($P$8=Catégories!$D$7,1,$Y$17:OFFSET($Y$17,0,$R$4-1,,)=$P$8)),$Y39:OFFSET($Y39,0,$R$4-1,,),""))</f>
        <v>0</v>
      </c>
      <c r="R39" s="78">
        <f t="array" aca="1" ref="R39" ca="1">MIN(IF((IF($P$7=Catégories!$D$3,1,$Y$16:OFFSET($Y$16,0,$R$4-1,,)=$P$7))*(IF($P$8=Catégories!$D$7,1,$Y$17:OFFSET($Y$17,0,$R$4-1,,)=$P$8)),$Y39:OFFSET($Y39,0,$R$4-1,,),""))</f>
        <v>0</v>
      </c>
      <c r="S39" s="78">
        <f t="array" aca="1" ref="S39" ca="1">STDEV(IF((IF($P$7=Catégories!$D$3,1,$Y$16:OFFSET($Y$16,0,$R$4-1,,)=$P$7))*(IF($P$8=Catégories!$D$7,1,$Y$17:OFFSET($Y$17,0,$R$4-1,,)=$P$8)),$Y39:OFFSET($Y39,0,$R$4-1,,),""))</f>
        <v>0</v>
      </c>
      <c r="T39" s="9"/>
      <c r="U39" s="79">
        <f t="shared" ca="1" si="1"/>
        <v>0</v>
      </c>
      <c r="V39" s="52"/>
      <c r="W39" s="19">
        <f>IF(OR(W38=Catégories!$C$17,W38=0)=TRUE,0,W38+1)</f>
        <v>11</v>
      </c>
      <c r="X39" s="21" t="str">
        <f ca="1">IF($W39=0,0,OFFSET('Echantillon (1)'!$BE$22,$W39-1,0,,))</f>
        <v>11. incombustibles non classés</v>
      </c>
      <c r="Y39" s="9">
        <f ca="1">IF($W39=0,0,OFFSET('Echantillon (1)'!$BF$22,$W39-1,0,,))</f>
        <v>0</v>
      </c>
      <c r="Z39" s="9">
        <f ca="1">IF($W39=0,0,OFFSET('Echantillon (2)'!$BF$22,$W39-1,0,,))</f>
        <v>0</v>
      </c>
      <c r="AA39" s="9">
        <f ca="1">IF($W39=0,0,OFFSET('Echantillon (3)'!$BF$22,$W39-1,0,,))</f>
        <v>0</v>
      </c>
      <c r="AB39" s="9">
        <f ca="1">IF($W39=0,0,OFFSET('Echantillon (4)'!$BF$22,$W39-1,0,,))</f>
        <v>0</v>
      </c>
      <c r="AC39" s="9">
        <f ca="1">IF($W39=0,0,OFFSET('Echantillon (5)'!$BF$22,$W39-1,0,,))</f>
        <v>0</v>
      </c>
      <c r="AD39" s="9">
        <f ca="1">IF($W39=0,0,OFFSET('Echantillon (6)'!$BF$22,$W39-1,0,,))</f>
        <v>0</v>
      </c>
      <c r="AE39" s="9">
        <f ca="1">IF($W39=0,0,OFFSET('Echantillon (7)'!$BF$22,$W39-1,0,,))</f>
        <v>0</v>
      </c>
      <c r="AF39" s="9">
        <f ca="1">IF($W39=0,0,OFFSET('Echantillon (8)'!$BF$22,$W39-1,0,,))</f>
        <v>0</v>
      </c>
      <c r="AG39" s="9">
        <f ca="1">IF($W39=0,0,OFFSET('Echantillon (9)'!$BF$22,$W39-1,0,,))</f>
        <v>0</v>
      </c>
      <c r="AH39" s="9">
        <f ca="1">IF($W39=0,0,OFFSET('Echantillon (10)'!$BF$22,$W39-1,0,,))</f>
        <v>0</v>
      </c>
    </row>
    <row r="40" spans="4:34" x14ac:dyDescent="0.3">
      <c r="O40" s="54" t="str">
        <f t="shared" ca="1" si="2"/>
        <v>12. Déchets
 dangereux</v>
      </c>
      <c r="P40" s="78">
        <f t="array" aca="1" ref="P40" ca="1">SUMPRODUCT(($Y40:OFFSET($Y40,0,$R$4-1,,))*($Y$5:OFFSET($Y$5,0,$R$4-1,,))*(IF($P$7=Catégories!$D$3,1,($Y$16:OFFSET($Y$16,0,$R$4-1,,))=$P$7))*(IF($P$8=Catégories!$D$7,1,($Y$17:OFFSET($Y$17,0,$R$4-1,,))=$P$8)))/SUMPRODUCT(($Y$5:OFFSET($Y$5,0,$R$4-1,,))*(IF($P$7=Catégories!$D$3,1,($Y$16:OFFSET($Y$16,0,$R$4-1,,))=$P$7))*(IF($P$8=Catégories!$D$7,1,($Y$17:OFFSET($Y$17,0,$R$4-1,,))=$P$8)))</f>
        <v>0</v>
      </c>
      <c r="Q40" s="78">
        <f t="array" aca="1" ref="Q40" ca="1">MAX(IF((IF($P$7=Catégories!$D$3,1,$Y$16:OFFSET($Y$16,0,$R$4-1,,)=$P$7))*(IF($P$8=Catégories!$D$7,1,$Y$17:OFFSET($Y$17,0,$R$4-1,,)=$P$8)),$Y40:OFFSET($Y40,0,$R$4-1,,),""))</f>
        <v>0</v>
      </c>
      <c r="R40" s="78">
        <f t="array" aca="1" ref="R40" ca="1">MIN(IF((IF($P$7=Catégories!$D$3,1,$Y$16:OFFSET($Y$16,0,$R$4-1,,)=$P$7))*(IF($P$8=Catégories!$D$7,1,$Y$17:OFFSET($Y$17,0,$R$4-1,,)=$P$8)),$Y40:OFFSET($Y40,0,$R$4-1,,),""))</f>
        <v>0</v>
      </c>
      <c r="S40" s="78">
        <f t="array" aca="1" ref="S40" ca="1">STDEV(IF((IF($P$7=Catégories!$D$3,1,$Y$16:OFFSET($Y$16,0,$R$4-1,,)=$P$7))*(IF($P$8=Catégories!$D$7,1,$Y$17:OFFSET($Y$17,0,$R$4-1,,)=$P$8)),$Y40:OFFSET($Y40,0,$R$4-1,,),""))</f>
        <v>0</v>
      </c>
      <c r="T40" s="9"/>
      <c r="U40" s="79">
        <f t="shared" ca="1" si="1"/>
        <v>0</v>
      </c>
      <c r="V40" s="52"/>
      <c r="W40" s="19">
        <f>IF(OR(W39=Catégories!$C$17,W39=0)=TRUE,0,W39+1)</f>
        <v>12</v>
      </c>
      <c r="X40" s="21" t="str">
        <f ca="1">IF($W40=0,0,OFFSET('Echantillon (1)'!$BE$22,$W40-1,0,,))</f>
        <v>12. Déchets
 dangereux</v>
      </c>
      <c r="Y40" s="9">
        <f ca="1">IF($W40=0,0,OFFSET('Echantillon (1)'!$BF$22,$W40-1,0,,))</f>
        <v>0</v>
      </c>
      <c r="Z40" s="9">
        <f ca="1">IF($W40=0,0,OFFSET('Echantillon (2)'!$BF$22,$W40-1,0,,))</f>
        <v>0</v>
      </c>
      <c r="AA40" s="9">
        <f ca="1">IF($W40=0,0,OFFSET('Echantillon (3)'!$BF$22,$W40-1,0,,))</f>
        <v>0</v>
      </c>
      <c r="AB40" s="9">
        <f ca="1">IF($W40=0,0,OFFSET('Echantillon (4)'!$BF$22,$W40-1,0,,))</f>
        <v>0</v>
      </c>
      <c r="AC40" s="9">
        <f ca="1">IF($W40=0,0,OFFSET('Echantillon (5)'!$BF$22,$W40-1,0,,))</f>
        <v>0</v>
      </c>
      <c r="AD40" s="9">
        <f ca="1">IF($W40=0,0,OFFSET('Echantillon (6)'!$BF$22,$W40-1,0,,))</f>
        <v>8.800756624402252E-2</v>
      </c>
      <c r="AE40" s="9">
        <f ca="1">IF($W40=0,0,OFFSET('Echantillon (7)'!$BF$22,$W40-1,0,,))</f>
        <v>0</v>
      </c>
      <c r="AF40" s="9">
        <f ca="1">IF($W40=0,0,OFFSET('Echantillon (8)'!$BF$22,$W40-1,0,,))</f>
        <v>0</v>
      </c>
      <c r="AG40" s="9">
        <f ca="1">IF($W40=0,0,OFFSET('Echantillon (9)'!$BF$22,$W40-1,0,,))</f>
        <v>0</v>
      </c>
      <c r="AH40" s="9">
        <f ca="1">IF($W40=0,0,OFFSET('Echantillon (10)'!$BF$22,$W40-1,0,,))</f>
        <v>0</v>
      </c>
    </row>
    <row r="41" spans="4:34" x14ac:dyDescent="0.3">
      <c r="O41" s="54" t="str">
        <f t="shared" ca="1" si="2"/>
        <v>13. Fines</v>
      </c>
      <c r="P41" s="78">
        <f t="array" aca="1" ref="P41" ca="1">SUMPRODUCT(($Y41:OFFSET($Y41,0,$R$4-1,,))*($Y$5:OFFSET($Y$5,0,$R$4-1,,))*(IF($P$7=Catégories!$D$3,1,($Y$16:OFFSET($Y$16,0,$R$4-1,,))=$P$7))*(IF($P$8=Catégories!$D$7,1,($Y$17:OFFSET($Y$17,0,$R$4-1,,))=$P$8)))/SUMPRODUCT(($Y$5:OFFSET($Y$5,0,$R$4-1,,))*(IF($P$7=Catégories!$D$3,1,($Y$16:OFFSET($Y$16,0,$R$4-1,,))=$P$7))*(IF($P$8=Catégories!$D$7,1,($Y$17:OFFSET($Y$17,0,$R$4-1,,))=$P$8)))</f>
        <v>0.11709090909090908</v>
      </c>
      <c r="Q41" s="78">
        <f t="array" aca="1" ref="Q41" ca="1">MAX(IF((IF($P$7=Catégories!$D$3,1,$Y$16:OFFSET($Y$16,0,$R$4-1,,)=$P$7))*(IF($P$8=Catégories!$D$7,1,$Y$17:OFFSET($Y$17,0,$R$4-1,,)=$P$8)),$Y41:OFFSET($Y41,0,$R$4-1,,),""))</f>
        <v>0.11890909090909089</v>
      </c>
      <c r="R41" s="78">
        <f t="array" aca="1" ref="R41" ca="1">MIN(IF((IF($P$7=Catégories!$D$3,1,$Y$16:OFFSET($Y$16,0,$R$4-1,,)=$P$7))*(IF($P$8=Catégories!$D$7,1,$Y$17:OFFSET($Y$17,0,$R$4-1,,)=$P$8)),$Y41:OFFSET($Y41,0,$R$4-1,,),""))</f>
        <v>0.11541818181818181</v>
      </c>
      <c r="S41" s="78">
        <f t="array" aca="1" ref="S41" ca="1">STDEV(IF((IF($P$7=Catégories!$D$3,1,$Y$16:OFFSET($Y$16,0,$R$4-1,,)=$P$7))*(IF($P$8=Catégories!$D$7,1,$Y$17:OFFSET($Y$17,0,$R$4-1,,)=$P$8)),$Y41:OFFSET($Y41,0,$R$4-1,,),""))</f>
        <v>1.7499940968023198E-3</v>
      </c>
      <c r="T41" s="9"/>
      <c r="U41" s="79">
        <f t="shared" ca="1" si="1"/>
        <v>29.27272727272727</v>
      </c>
      <c r="V41" s="52"/>
      <c r="W41" s="19">
        <f>IF(OR(W40=Catégories!$C$17,W40=0)=TRUE,0,W40+1)</f>
        <v>13</v>
      </c>
      <c r="X41" s="21" t="str">
        <f ca="1">IF($W41=0,0,OFFSET('Echantillon (1)'!$BE$22,$W41-1,0,,))</f>
        <v>13. Fines</v>
      </c>
      <c r="Y41" s="9">
        <f ca="1">IF($W41=0,0,OFFSET('Echantillon (1)'!$BF$22,$W41-1,0,,))</f>
        <v>0.11541818181818181</v>
      </c>
      <c r="Z41" s="9">
        <f ca="1">IF($W41=0,0,OFFSET('Echantillon (2)'!$BF$22,$W41-1,0,,))</f>
        <v>0.11694545454545453</v>
      </c>
      <c r="AA41" s="9">
        <f ca="1">IF($W41=0,0,OFFSET('Echantillon (3)'!$BF$22,$W41-1,0,,))</f>
        <v>0.10930909090909091</v>
      </c>
      <c r="AB41" s="9">
        <f ca="1">IF($W41=0,0,OFFSET('Echantillon (4)'!$BF$22,$W41-1,0,,))</f>
        <v>0.11890909090909089</v>
      </c>
      <c r="AC41" s="9">
        <f ca="1">IF($W41=0,0,OFFSET('Echantillon (5)'!$BF$22,$W41-1,0,,))</f>
        <v>3.847272727272727E-2</v>
      </c>
      <c r="AD41" s="9">
        <f ca="1">IF($W41=0,0,OFFSET('Echantillon (6)'!$BF$22,$W41-1,0,,))</f>
        <v>3.7745454545454547E-2</v>
      </c>
      <c r="AE41" s="9">
        <f ca="1">IF($W41=0,0,OFFSET('Echantillon (7)'!$BF$22,$W41-1,0,,))</f>
        <v>3.8472727272727283E-2</v>
      </c>
      <c r="AF41" s="9">
        <f ca="1">IF($W41=0,0,OFFSET('Echantillon (8)'!$BF$22,$W41-1,0,,))</f>
        <v>3.8472727272727283E-2</v>
      </c>
      <c r="AG41" s="9">
        <f ca="1">IF($W41=0,0,OFFSET('Echantillon (9)'!$BF$22,$W41-1,0,,))</f>
        <v>3.8472727272727283E-2</v>
      </c>
      <c r="AH41" s="9">
        <f ca="1">IF($W41=0,0,OFFSET('Echantillon (10)'!$BF$22,$W41-1,0,,))</f>
        <v>3.8472727272727283E-2</v>
      </c>
    </row>
    <row r="42" spans="4:34" x14ac:dyDescent="0.3">
      <c r="O42" s="54">
        <f t="shared" ca="1" si="2"/>
        <v>0</v>
      </c>
      <c r="P42" s="78">
        <f t="array" aca="1" ref="P42" ca="1">SUMPRODUCT(($Y42:OFFSET($Y42,0,$R$4-1,,))*($Y$5:OFFSET($Y$5,0,$R$4-1,,))*(IF($P$7=Catégories!$D$3,1,($Y$16:OFFSET($Y$16,0,$R$4-1,,))=$P$7))*(IF($P$8=Catégories!$D$7,1,($Y$17:OFFSET($Y$17,0,$R$4-1,,))=$P$8)))/SUMPRODUCT(($Y$5:OFFSET($Y$5,0,$R$4-1,,))*(IF($P$7=Catégories!$D$3,1,($Y$16:OFFSET($Y$16,0,$R$4-1,,))=$P$7))*(IF($P$8=Catégories!$D$7,1,($Y$17:OFFSET($Y$17,0,$R$4-1,,))=$P$8)))</f>
        <v>0</v>
      </c>
      <c r="Q42" s="78">
        <f t="array" aca="1" ref="Q42" ca="1">MAX(IF((IF($P$7=Catégories!$D$3,1,$Y$16:OFFSET($Y$16,0,$R$4-1,,)=$P$7))*(IF($P$8=Catégories!$D$7,1,$Y$17:OFFSET($Y$17,0,$R$4-1,,)=$P$8)),$Y42:OFFSET($Y42,0,$R$4-1,,),""))</f>
        <v>0</v>
      </c>
      <c r="R42" s="78">
        <f t="array" aca="1" ref="R42" ca="1">MIN(IF((IF($P$7=Catégories!$D$3,1,$Y$16:OFFSET($Y$16,0,$R$4-1,,)=$P$7))*(IF($P$8=Catégories!$D$7,1,$Y$17:OFFSET($Y$17,0,$R$4-1,,)=$P$8)),$Y42:OFFSET($Y42,0,$R$4-1,,),""))</f>
        <v>0</v>
      </c>
      <c r="S42" s="78">
        <f t="array" aca="1" ref="S42" ca="1">STDEV(IF((IF($P$7=Catégories!$D$3,1,$Y$16:OFFSET($Y$16,0,$R$4-1,,)=$P$7))*(IF($P$8=Catégories!$D$7,1,$Y$17:OFFSET($Y$17,0,$R$4-1,,)=$P$8)),$Y42:OFFSET($Y42,0,$R$4-1,,),""))</f>
        <v>0</v>
      </c>
      <c r="T42" s="9"/>
      <c r="U42" s="79">
        <f t="shared" ca="1" si="1"/>
        <v>0</v>
      </c>
      <c r="V42" s="52"/>
      <c r="W42" s="19">
        <f>IF(OR(W41=Catégories!$C$17,W41=0)=TRUE,0,W41+1)</f>
        <v>0</v>
      </c>
      <c r="X42" s="21">
        <f ca="1">IF($W42=0,0,OFFSET('Echantillon (1)'!$BE$22,$W42-1,0,,))</f>
        <v>0</v>
      </c>
      <c r="Y42" s="9">
        <f ca="1">IF($W42=0,0,OFFSET('Echantillon (1)'!$BF$22,$W42-1,0,,))</f>
        <v>0</v>
      </c>
      <c r="Z42" s="9">
        <f ca="1">IF($W42=0,0,OFFSET('Echantillon (2)'!$BF$22,$W42-1,0,,))</f>
        <v>0</v>
      </c>
      <c r="AA42" s="9">
        <f ca="1">IF($W42=0,0,OFFSET('Echantillon (3)'!$BF$22,$W42-1,0,,))</f>
        <v>0</v>
      </c>
      <c r="AB42" s="9">
        <f ca="1">IF($W42=0,0,OFFSET('Echantillon (4)'!$BF$22,$W42-1,0,,))</f>
        <v>0</v>
      </c>
      <c r="AC42" s="9">
        <f ca="1">IF($W42=0,0,OFFSET('Echantillon (5)'!$BF$22,$W42-1,0,,))</f>
        <v>0</v>
      </c>
      <c r="AD42" s="9">
        <f ca="1">IF($W42=0,0,OFFSET('Echantillon (6)'!$BF$22,$W42-1,0,,))</f>
        <v>0</v>
      </c>
      <c r="AE42" s="9">
        <f ca="1">IF($W42=0,0,OFFSET('Echantillon (7)'!$BF$22,$W42-1,0,,))</f>
        <v>0</v>
      </c>
      <c r="AF42" s="9">
        <f ca="1">IF($W42=0,0,OFFSET('Echantillon (8)'!$BF$22,$W42-1,0,,))</f>
        <v>0</v>
      </c>
      <c r="AG42" s="9">
        <f ca="1">IF($W42=0,0,OFFSET('Echantillon (9)'!$BF$22,$W42-1,0,,))</f>
        <v>0</v>
      </c>
      <c r="AH42" s="9">
        <f ca="1">IF($W42=0,0,OFFSET('Echantillon (10)'!$BF$22,$W42-1,0,,))</f>
        <v>0</v>
      </c>
    </row>
    <row r="43" spans="4:34" x14ac:dyDescent="0.3">
      <c r="O43" s="54">
        <f t="shared" ca="1" si="2"/>
        <v>0</v>
      </c>
      <c r="P43" s="78">
        <f t="array" aca="1" ref="P43" ca="1">SUMPRODUCT(($Y43:OFFSET($Y43,0,$R$4-1,,))*($Y$5:OFFSET($Y$5,0,$R$4-1,,))*(IF($P$7=Catégories!$D$3,1,($Y$16:OFFSET($Y$16,0,$R$4-1,,))=$P$7))*(IF($P$8=Catégories!$D$7,1,($Y$17:OFFSET($Y$17,0,$R$4-1,,))=$P$8)))/SUMPRODUCT(($Y$5:OFFSET($Y$5,0,$R$4-1,,))*(IF($P$7=Catégories!$D$3,1,($Y$16:OFFSET($Y$16,0,$R$4-1,,))=$P$7))*(IF($P$8=Catégories!$D$7,1,($Y$17:OFFSET($Y$17,0,$R$4-1,,))=$P$8)))</f>
        <v>0</v>
      </c>
      <c r="Q43" s="78">
        <f t="array" aca="1" ref="Q43" ca="1">MAX(IF((IF($P$7=Catégories!$D$3,1,$Y$16:OFFSET($Y$16,0,$R$4-1,,)=$P$7))*(IF($P$8=Catégories!$D$7,1,$Y$17:OFFSET($Y$17,0,$R$4-1,,)=$P$8)),$Y43:OFFSET($Y43,0,$R$4-1,,),""))</f>
        <v>0</v>
      </c>
      <c r="R43" s="78">
        <f t="array" aca="1" ref="R43" ca="1">MIN(IF((IF($P$7=Catégories!$D$3,1,$Y$16:OFFSET($Y$16,0,$R$4-1,,)=$P$7))*(IF($P$8=Catégories!$D$7,1,$Y$17:OFFSET($Y$17,0,$R$4-1,,)=$P$8)),$Y43:OFFSET($Y43,0,$R$4-1,,),""))</f>
        <v>0</v>
      </c>
      <c r="S43" s="78">
        <f t="array" aca="1" ref="S43" ca="1">STDEV(IF((IF($P$7=Catégories!$D$3,1,$Y$16:OFFSET($Y$16,0,$R$4-1,,)=$P$7))*(IF($P$8=Catégories!$D$7,1,$Y$17:OFFSET($Y$17,0,$R$4-1,,)=$P$8)),$Y43:OFFSET($Y43,0,$R$4-1,,),""))</f>
        <v>0</v>
      </c>
      <c r="T43" s="9"/>
      <c r="U43" s="79">
        <f t="shared" ca="1" si="1"/>
        <v>0</v>
      </c>
      <c r="V43" s="52"/>
      <c r="W43" s="19">
        <f>IF(OR(W42=Catégories!$C$17,W42=0)=TRUE,0,W42+1)</f>
        <v>0</v>
      </c>
      <c r="X43" s="21">
        <f ca="1">IF($W43=0,0,OFFSET('Echantillon (1)'!$BE$22,$W43-1,0,,))</f>
        <v>0</v>
      </c>
      <c r="Y43" s="9">
        <f ca="1">IF($W43=0,0,OFFSET('Echantillon (1)'!$BF$22,$W43-1,0,,))</f>
        <v>0</v>
      </c>
      <c r="Z43" s="9">
        <f ca="1">IF($W43=0,0,OFFSET('Echantillon (2)'!$BF$22,$W43-1,0,,))</f>
        <v>0</v>
      </c>
      <c r="AA43" s="9">
        <f ca="1">IF($W43=0,0,OFFSET('Echantillon (3)'!$BF$22,$W43-1,0,,))</f>
        <v>0</v>
      </c>
      <c r="AB43" s="9">
        <f ca="1">IF($W43=0,0,OFFSET('Echantillon (4)'!$BF$22,$W43-1,0,,))</f>
        <v>0</v>
      </c>
      <c r="AC43" s="9">
        <f ca="1">IF($W43=0,0,OFFSET('Echantillon (5)'!$BF$22,$W43-1,0,,))</f>
        <v>0</v>
      </c>
      <c r="AD43" s="9">
        <f ca="1">IF($W43=0,0,OFFSET('Echantillon (6)'!$BF$22,$W43-1,0,,))</f>
        <v>0</v>
      </c>
      <c r="AE43" s="9">
        <f ca="1">IF($W43=0,0,OFFSET('Echantillon (7)'!$BF$22,$W43-1,0,,))</f>
        <v>0</v>
      </c>
      <c r="AF43" s="9">
        <f ca="1">IF($W43=0,0,OFFSET('Echantillon (8)'!$BF$22,$W43-1,0,,))</f>
        <v>0</v>
      </c>
      <c r="AG43" s="9">
        <f ca="1">IF($W43=0,0,OFFSET('Echantillon (9)'!$BF$22,$W43-1,0,,))</f>
        <v>0</v>
      </c>
      <c r="AH43" s="9">
        <f ca="1">IF($W43=0,0,OFFSET('Echantillon (10)'!$BF$22,$W43-1,0,,))</f>
        <v>0</v>
      </c>
    </row>
    <row r="44" spans="4:34" x14ac:dyDescent="0.3">
      <c r="O44" s="54">
        <f t="shared" ca="1" si="2"/>
        <v>0</v>
      </c>
      <c r="P44" s="78">
        <f t="array" aca="1" ref="P44" ca="1">SUMPRODUCT(($Y44:OFFSET($Y44,0,$R$4-1,,))*($Y$5:OFFSET($Y$5,0,$R$4-1,,))*(IF($P$7=Catégories!$D$3,1,($Y$16:OFFSET($Y$16,0,$R$4-1,,))=$P$7))*(IF($P$8=Catégories!$D$7,1,($Y$17:OFFSET($Y$17,0,$R$4-1,,))=$P$8)))/SUMPRODUCT(($Y$5:OFFSET($Y$5,0,$R$4-1,,))*(IF($P$7=Catégories!$D$3,1,($Y$16:OFFSET($Y$16,0,$R$4-1,,))=$P$7))*(IF($P$8=Catégories!$D$7,1,($Y$17:OFFSET($Y$17,0,$R$4-1,,))=$P$8)))</f>
        <v>0</v>
      </c>
      <c r="Q44" s="78">
        <f t="array" aca="1" ref="Q44" ca="1">MAX(IF((IF($P$7=Catégories!$D$3,1,$Y$16:OFFSET($Y$16,0,$R$4-1,,)=$P$7))*(IF($P$8=Catégories!$D$7,1,$Y$17:OFFSET($Y$17,0,$R$4-1,,)=$P$8)),$Y44:OFFSET($Y44,0,$R$4-1,,),""))</f>
        <v>0</v>
      </c>
      <c r="R44" s="78">
        <f t="array" aca="1" ref="R44" ca="1">MIN(IF((IF($P$7=Catégories!$D$3,1,$Y$16:OFFSET($Y$16,0,$R$4-1,,)=$P$7))*(IF($P$8=Catégories!$D$7,1,$Y$17:OFFSET($Y$17,0,$R$4-1,,)=$P$8)),$Y44:OFFSET($Y44,0,$R$4-1,,),""))</f>
        <v>0</v>
      </c>
      <c r="S44" s="78">
        <f t="array" aca="1" ref="S44" ca="1">STDEV(IF((IF($P$7=Catégories!$D$3,1,$Y$16:OFFSET($Y$16,0,$R$4-1,,)=$P$7))*(IF($P$8=Catégories!$D$7,1,$Y$17:OFFSET($Y$17,0,$R$4-1,,)=$P$8)),$Y44:OFFSET($Y44,0,$R$4-1,,),""))</f>
        <v>0</v>
      </c>
      <c r="T44" s="9"/>
      <c r="U44" s="79">
        <f t="shared" ca="1" si="1"/>
        <v>0</v>
      </c>
      <c r="V44" s="52"/>
      <c r="X44" s="21">
        <f ca="1">IF($W44=0,0,OFFSET('Echantillon (1)'!$BE$22,$W44-1,0,,))</f>
        <v>0</v>
      </c>
      <c r="Y44" s="9">
        <f ca="1">IF($W44=0,0,OFFSET('Echantillon (1)'!$BF$22,$W44-1,0,,))</f>
        <v>0</v>
      </c>
      <c r="Z44" s="9">
        <f ca="1">IF($W44=0,0,OFFSET('Echantillon (2)'!$BF$22,$W44-1,0,,))</f>
        <v>0</v>
      </c>
      <c r="AA44" s="9">
        <f ca="1">IF($W44=0,0,OFFSET('Echantillon (3)'!$BF$22,$W44-1,0,,))</f>
        <v>0</v>
      </c>
      <c r="AB44" s="9">
        <f ca="1">IF($W44=0,0,OFFSET('Echantillon (4)'!$BF$22,$W44-1,0,,))</f>
        <v>0</v>
      </c>
      <c r="AC44" s="9">
        <f ca="1">IF($W44=0,0,OFFSET('Echantillon (5)'!$BF$22,$W44-1,0,,))</f>
        <v>0</v>
      </c>
      <c r="AD44" s="9">
        <f ca="1">IF($W44=0,0,OFFSET('Echantillon (6)'!$BF$22,$W44-1,0,,))</f>
        <v>0</v>
      </c>
      <c r="AE44" s="9">
        <f ca="1">IF($W44=0,0,OFFSET('Echantillon (7)'!$BF$22,$W44-1,0,,))</f>
        <v>0</v>
      </c>
      <c r="AF44" s="9">
        <f ca="1">IF($W44=0,0,OFFSET('Echantillon (8)'!$BF$22,$W44-1,0,,))</f>
        <v>0</v>
      </c>
      <c r="AG44" s="9">
        <f ca="1">IF($W44=0,0,OFFSET('Echantillon (9)'!$BF$22,$W44-1,0,,))</f>
        <v>0</v>
      </c>
      <c r="AH44" s="9">
        <f ca="1">IF($W44=0,0,OFFSET('Echantillon (10)'!$BF$22,$W44-1,0,,))</f>
        <v>0</v>
      </c>
    </row>
    <row r="45" spans="4:34" x14ac:dyDescent="0.3">
      <c r="O45" s="54"/>
      <c r="P45" s="78"/>
      <c r="Q45" s="78"/>
      <c r="R45" s="78"/>
      <c r="S45" s="78"/>
      <c r="T45" s="9"/>
      <c r="U45" s="78"/>
      <c r="V45" s="52"/>
      <c r="Y45" s="9"/>
      <c r="Z45" s="9"/>
      <c r="AA45" s="9"/>
      <c r="AB45" s="9"/>
      <c r="AC45" s="9"/>
      <c r="AD45" s="9"/>
      <c r="AE45" s="9"/>
      <c r="AF45" s="9"/>
      <c r="AG45" s="9"/>
      <c r="AH45" s="9"/>
    </row>
    <row r="46" spans="4:34" x14ac:dyDescent="0.3">
      <c r="O46" s="66" t="s">
        <v>162</v>
      </c>
      <c r="P46" s="78"/>
      <c r="Q46" s="78"/>
      <c r="R46" s="78"/>
      <c r="S46" s="78"/>
      <c r="T46" s="9"/>
      <c r="U46" s="78"/>
      <c r="V46" s="52"/>
      <c r="Y46" s="9"/>
      <c r="Z46" s="9"/>
      <c r="AA46" s="9"/>
      <c r="AB46" s="9"/>
      <c r="AC46" s="9"/>
      <c r="AD46" s="9"/>
      <c r="AE46" s="9"/>
      <c r="AF46" s="9"/>
      <c r="AG46" s="9"/>
      <c r="AH46" s="9"/>
    </row>
    <row r="48" spans="4:34" x14ac:dyDescent="0.3">
      <c r="O48" s="55" t="s">
        <v>126</v>
      </c>
      <c r="P48" s="35" t="s">
        <v>115</v>
      </c>
      <c r="Q48" s="35" t="s">
        <v>116</v>
      </c>
      <c r="R48" s="35" t="s">
        <v>117</v>
      </c>
      <c r="S48" s="35" t="s">
        <v>118</v>
      </c>
      <c r="T48" s="73"/>
      <c r="U48" s="35" t="s">
        <v>140</v>
      </c>
      <c r="V48" s="52"/>
    </row>
    <row r="49" spans="15:34" x14ac:dyDescent="0.3">
      <c r="O49" s="54" t="str">
        <f ca="1">X49</f>
        <v>1. Déchets putrescibles</v>
      </c>
      <c r="P49" s="78">
        <f t="array" aca="1" ref="P49" ca="1">SUMPRODUCT(($Y49:OFFSET($Y49,0,$R$4-1,,))*($Y$5:OFFSET($Y$5,0,$R$4-1,,))*(IF($P$7=Catégories!$D$3,1,($Y$16:OFFSET($Y$16,0,$R$4-1,,))=$P$7))*(IF($P$8=Catégories!$D$7,1,($Y$17:OFFSET($Y$17,0,$R$4-1,,))=$P$8)))/SUMPRODUCT(($Y$5:OFFSET($Y$5,0,$R$4-1,,))*(IF($P$7=Catégories!$D$3,1,($Y$16:OFFSET($Y$16,0,$R$4-1,,))=$P$7))*(IF($P$8=Catégories!$D$7,1,($Y$17:OFFSET($Y$17,0,$R$4-1,,))=$P$8)))</f>
        <v>0.16315292441684381</v>
      </c>
      <c r="Q49" s="78">
        <f t="array" aca="1" ref="Q49" ca="1">MAX(IF((IF($P$7=Catégories!$D$3,1,$Y$16:OFFSET($Y$16,0,$R$4-1,,)=$P$7))*(IF($P$8=Catégories!$D$7,1,$Y$17:OFFSET($Y$17,0,$R$4-1,,)=$P$8)),$Y49:OFFSET($Y49,0,$R$4-1,,),""))</f>
        <v>0.27084294170717688</v>
      </c>
      <c r="R49" s="78">
        <f t="array" aca="1" ref="R49" ca="1">MIN(IF((IF($P$7=Catégories!$D$3,1,$Y$16:OFFSET($Y$16,0,$R$4-1,,)=$P$7))*(IF($P$8=Catégories!$D$7,1,$Y$17:OFFSET($Y$17,0,$R$4-1,,)=$P$8)),$Y49:OFFSET($Y49,0,$R$4-1,,),""))</f>
        <v>4.6631016042780749E-2</v>
      </c>
      <c r="S49" s="78">
        <f t="array" aca="1" ref="S49" ca="1">STDEV(IF((IF($P$7=Catégories!$D$3,1,$Y$16:OFFSET($Y$16,0,$R$4-1,,)=$P$7))*(IF($P$8=Catégories!$D$7,1,$Y$17:OFFSET($Y$17,0,$R$4-1,,)=$P$8)),$Y49:OFFSET($Y49,0,$R$4-1,,),""))</f>
        <v>0.11236658145383049</v>
      </c>
      <c r="T49" s="9"/>
      <c r="U49" s="79">
        <f t="shared" ref="U49:U64" ca="1" si="3">P49*$P$16</f>
        <v>40.788231104210951</v>
      </c>
      <c r="V49" s="52"/>
      <c r="W49" s="19">
        <v>1</v>
      </c>
      <c r="X49" s="21" t="str">
        <f ca="1">IF($W49=0,0,OFFSET('Echantillon (1)'!$BE$22,$W49-1,0,,))</f>
        <v>1. Déchets putrescibles</v>
      </c>
      <c r="Y49" s="9">
        <f ca="1">IF($W49=0,0,OFFSET('Echantillon (1)'!$AT$22,$W49-1,0,,))</f>
        <v>0.27084294170717688</v>
      </c>
      <c r="Z49" s="9">
        <f ca="1">IF($W49=0,0,OFFSET('Echantillon (2)'!$AT$22,$W49-1,0,,))</f>
        <v>0.17198481550057379</v>
      </c>
      <c r="AA49" s="9">
        <f ca="1">IF($W49=0,0,OFFSET('Echantillon (3)'!$AT$22,$W49-1,0,,))</f>
        <v>0.2358438652256834</v>
      </c>
      <c r="AB49" s="9">
        <f ca="1">IF($W49=0,0,OFFSET('Echantillon (4)'!$AT$22,$W49-1,0,,))</f>
        <v>4.6631016042780749E-2</v>
      </c>
      <c r="AC49" s="9">
        <f ca="1">IF($W49=0,0,OFFSET('Echantillon (5)'!$AT$22,$W49-1,0,,))</f>
        <v>0.25612645593077021</v>
      </c>
      <c r="AD49" s="9">
        <f ca="1">IF($W49=0,0,OFFSET('Echantillon (6)'!$AT$22,$W49-1,0,,))</f>
        <v>0.2759115127567659</v>
      </c>
      <c r="AE49" s="9">
        <f ca="1">IF($W49=0,0,OFFSET('Echantillon (7)'!$AT$22,$W49-1,0,,))</f>
        <v>0.30632078601855406</v>
      </c>
      <c r="AF49" s="9">
        <f ca="1">IF($W49=0,0,OFFSET('Echantillon (8)'!$AT$22,$W49-1,0,,))</f>
        <v>0.30632078601855406</v>
      </c>
      <c r="AG49" s="9">
        <f ca="1">IF($W49=0,0,OFFSET('Echantillon (9)'!$AT$22,$W49-1,0,,))</f>
        <v>0.30632078601855406</v>
      </c>
      <c r="AH49" s="9">
        <f ca="1">IF($W49=0,0,OFFSET('Echantillon (10)'!$AT$22,$W49-1,0,,))</f>
        <v>0.30632078601855406</v>
      </c>
    </row>
    <row r="50" spans="15:34" x14ac:dyDescent="0.3">
      <c r="O50" s="54" t="str">
        <f t="shared" ref="O50:O64" ca="1" si="4">X50</f>
        <v xml:space="preserve">2. Papiers </v>
      </c>
      <c r="P50" s="78">
        <f t="array" aca="1" ref="P50" ca="1">SUMPRODUCT(($Y50:OFFSET($Y50,0,$R$4-1,,))*($Y$5:OFFSET($Y$5,0,$R$4-1,,))*(IF($P$7=Catégories!$D$3,1,($Y$16:OFFSET($Y$16,0,$R$4-1,,))=$P$7))*(IF($P$8=Catégories!$D$7,1,($Y$17:OFFSET($Y$17,0,$R$4-1,,))=$P$8)))/SUMPRODUCT(($Y$5:OFFSET($Y$5,0,$R$4-1,,))*(IF($P$7=Catégories!$D$3,1,($Y$16:OFFSET($Y$16,0,$R$4-1,,))=$P$7))*(IF($P$8=Catégories!$D$7,1,($Y$17:OFFSET($Y$17,0,$R$4-1,,))=$P$8)))</f>
        <v>0.12218711048893584</v>
      </c>
      <c r="Q50" s="78">
        <f t="array" aca="1" ref="Q50" ca="1">MAX(IF((IF($P$7=Catégories!$D$3,1,$Y$16:OFFSET($Y$16,0,$R$4-1,,)=$P$7))*(IF($P$8=Catégories!$D$7,1,$Y$17:OFFSET($Y$17,0,$R$4-1,,)=$P$8)),$Y50:OFFSET($Y50,0,$R$4-1,,),""))</f>
        <v>0.17017889459479008</v>
      </c>
      <c r="R50" s="78">
        <f t="array" aca="1" ref="R50" ca="1">MIN(IF((IF($P$7=Catégories!$D$3,1,$Y$16:OFFSET($Y$16,0,$R$4-1,,)=$P$7))*(IF($P$8=Catégories!$D$7,1,$Y$17:OFFSET($Y$17,0,$R$4-1,,)=$P$8)),$Y50:OFFSET($Y50,0,$R$4-1,,),""))</f>
        <v>7.7195271096616377E-2</v>
      </c>
      <c r="S50" s="78">
        <f t="array" aca="1" ref="S50" ca="1">STDEV(IF((IF($P$7=Catégories!$D$3,1,$Y$16:OFFSET($Y$16,0,$R$4-1,,)=$P$7))*(IF($P$8=Catégories!$D$7,1,$Y$17:OFFSET($Y$17,0,$R$4-1,,)=$P$8)),$Y50:OFFSET($Y50,0,$R$4-1,,),""))</f>
        <v>4.6564345919659703E-2</v>
      </c>
      <c r="T50" s="9"/>
      <c r="U50" s="79">
        <f t="shared" ca="1" si="3"/>
        <v>30.546777622233961</v>
      </c>
      <c r="V50" s="52"/>
      <c r="W50" s="19">
        <f>IF(OR(W49=Catégories!$C$17,W49=0)=TRUE,0,W49+1)</f>
        <v>2</v>
      </c>
      <c r="X50" s="21" t="str">
        <f ca="1">IF($W50=0,0,OFFSET('Echantillon (1)'!$BE$22,$W50-1,0,,))</f>
        <v xml:space="preserve">2. Papiers </v>
      </c>
      <c r="Y50" s="9">
        <f ca="1">IF($W50=0,0,OFFSET('Echantillon (1)'!$AT$22,$W50-1,0,,))</f>
        <v>0.17017889459479008</v>
      </c>
      <c r="Z50" s="9">
        <f ca="1">IF($W50=0,0,OFFSET('Echantillon (2)'!$AT$22,$W50-1,0,,))</f>
        <v>7.7195271096616377E-2</v>
      </c>
      <c r="AA50" s="9">
        <f ca="1">IF($W50=0,0,OFFSET('Echantillon (3)'!$AT$22,$W50-1,0,,))</f>
        <v>0.1615562619198983</v>
      </c>
      <c r="AB50" s="9">
        <f ca="1">IF($W50=0,0,OFFSET('Echantillon (4)'!$AT$22,$W50-1,0,,))</f>
        <v>0.11918716577540107</v>
      </c>
      <c r="AC50" s="9">
        <f ca="1">IF($W50=0,0,OFFSET('Echantillon (5)'!$AT$22,$W50-1,0,,))</f>
        <v>0.15841830364371429</v>
      </c>
      <c r="AD50" s="9">
        <f ca="1">IF($W50=0,0,OFFSET('Echantillon (6)'!$AT$22,$W50-1,0,,))</f>
        <v>0.16813997939255296</v>
      </c>
      <c r="AE50" s="9">
        <f ca="1">IF($W50=0,0,OFFSET('Echantillon (7)'!$AT$22,$W50-1,0,,))</f>
        <v>0.1886089435877133</v>
      </c>
      <c r="AF50" s="9">
        <f ca="1">IF($W50=0,0,OFFSET('Echantillon (8)'!$AT$22,$W50-1,0,,))</f>
        <v>0.1886089435877133</v>
      </c>
      <c r="AG50" s="9">
        <f ca="1">IF($W50=0,0,OFFSET('Echantillon (9)'!$AT$22,$W50-1,0,,))</f>
        <v>0.1886089435877133</v>
      </c>
      <c r="AH50" s="9">
        <f ca="1">IF($W50=0,0,OFFSET('Echantillon (10)'!$AT$22,$W50-1,0,,))</f>
        <v>0.1886089435877133</v>
      </c>
    </row>
    <row r="51" spans="15:34" x14ac:dyDescent="0.3">
      <c r="O51" s="54" t="str">
        <f t="shared" ca="1" si="4"/>
        <v xml:space="preserve">3. Cartons </v>
      </c>
      <c r="P51" s="78">
        <f t="array" aca="1" ref="P51" ca="1">SUMPRODUCT(($Y51:OFFSET($Y51,0,$R$4-1,,))*($Y$5:OFFSET($Y$5,0,$R$4-1,,))*(IF($P$7=Catégories!$D$3,1,($Y$16:OFFSET($Y$16,0,$R$4-1,,))=$P$7))*(IF($P$8=Catégories!$D$7,1,($Y$17:OFFSET($Y$17,0,$R$4-1,,))=$P$8)))/SUMPRODUCT(($Y$5:OFFSET($Y$5,0,$R$4-1,,))*(IF($P$7=Catégories!$D$3,1,($Y$16:OFFSET($Y$16,0,$R$4-1,,))=$P$7))*(IF($P$8=Catégories!$D$7,1,($Y$17:OFFSET($Y$17,0,$R$4-1,,))=$P$8)))</f>
        <v>3.6633533416740464E-2</v>
      </c>
      <c r="Q51" s="78">
        <f t="array" aca="1" ref="Q51" ca="1">MAX(IF((IF($P$7=Catégories!$D$3,1,$Y$16:OFFSET($Y$16,0,$R$4-1,,)=$P$7))*(IF($P$8=Catégories!$D$7,1,$Y$17:OFFSET($Y$17,0,$R$4-1,,)=$P$8)),$Y51:OFFSET($Y51,0,$R$4-1,,),""))</f>
        <v>6.9922543823889113E-2</v>
      </c>
      <c r="R51" s="78">
        <f t="array" aca="1" ref="R51" ca="1">MIN(IF((IF($P$7=Catégories!$D$3,1,$Y$16:OFFSET($Y$16,0,$R$4-1,,)=$P$7))*(IF($P$8=Catégories!$D$7,1,$Y$17:OFFSET($Y$17,0,$R$4-1,,)=$P$8)),$Y51:OFFSET($Y51,0,$R$4-1,,),""))</f>
        <v>0</v>
      </c>
      <c r="S51" s="78">
        <f t="array" aca="1" ref="S51" ca="1">STDEV(IF((IF($P$7=Catégories!$D$3,1,$Y$16:OFFSET($Y$16,0,$R$4-1,,)=$P$7))*(IF($P$8=Catégories!$D$7,1,$Y$17:OFFSET($Y$17,0,$R$4-1,,)=$P$8)),$Y51:OFFSET($Y51,0,$R$4-1,,),""))</f>
        <v>3.5081047722697642E-2</v>
      </c>
      <c r="T51" s="9"/>
      <c r="U51" s="79">
        <f t="shared" ca="1" si="3"/>
        <v>9.1583833541851156</v>
      </c>
      <c r="V51" s="52"/>
      <c r="W51" s="19">
        <f>IF(OR(W50=Catégories!$C$17,W50=0)=TRUE,0,W50+1)</f>
        <v>3</v>
      </c>
      <c r="X51" s="21" t="str">
        <f ca="1">IF($W51=0,0,OFFSET('Echantillon (1)'!$BE$22,$W51-1,0,,))</f>
        <v xml:space="preserve">3. Cartons </v>
      </c>
      <c r="Y51" s="9">
        <f ca="1">IF($W51=0,0,OFFSET('Echantillon (1)'!$AT$22,$W51-1,0,,))</f>
        <v>0</v>
      </c>
      <c r="Z51" s="9">
        <f ca="1">IF($W51=0,0,OFFSET('Echantillon (2)'!$AT$22,$W51-1,0,,))</f>
        <v>6.9922543823889113E-2</v>
      </c>
      <c r="AA51" s="9">
        <f ca="1">IF($W51=0,0,OFFSET('Echantillon (3)'!$AT$22,$W51-1,0,,))</f>
        <v>8.1818181818181818E-2</v>
      </c>
      <c r="AB51" s="9">
        <f ca="1">IF($W51=0,0,OFFSET('Echantillon (4)'!$AT$22,$W51-1,0,,))</f>
        <v>3.9978056426332294E-2</v>
      </c>
      <c r="AC51" s="9">
        <f ca="1">IF($W51=0,0,OFFSET('Echantillon (5)'!$AT$22,$W51-1,0,,))</f>
        <v>0</v>
      </c>
      <c r="AD51" s="9">
        <f ca="1">IF($W51=0,0,OFFSET('Echantillon (6)'!$AT$22,$W51-1,0,,))</f>
        <v>0</v>
      </c>
      <c r="AE51" s="9">
        <f ca="1">IF($W51=0,0,OFFSET('Echantillon (7)'!$AT$22,$W51-1,0,,))</f>
        <v>0</v>
      </c>
      <c r="AF51" s="9">
        <f ca="1">IF($W51=0,0,OFFSET('Echantillon (8)'!$AT$22,$W51-1,0,,))</f>
        <v>0</v>
      </c>
      <c r="AG51" s="9">
        <f ca="1">IF($W51=0,0,OFFSET('Echantillon (9)'!$AT$22,$W51-1,0,,))</f>
        <v>0</v>
      </c>
      <c r="AH51" s="9">
        <f ca="1">IF($W51=0,0,OFFSET('Echantillon (10)'!$AT$22,$W51-1,0,,))</f>
        <v>0</v>
      </c>
    </row>
    <row r="52" spans="15:34" x14ac:dyDescent="0.3">
      <c r="O52" s="54" t="str">
        <f t="shared" ca="1" si="4"/>
        <v>4. Composites</v>
      </c>
      <c r="P52" s="78">
        <f t="array" aca="1" ref="P52" ca="1">SUMPRODUCT(($Y52:OFFSET($Y52,0,$R$4-1,,))*($Y$5:OFFSET($Y$5,0,$R$4-1,,))*(IF($P$7=Catégories!$D$3,1,($Y$16:OFFSET($Y$16,0,$R$4-1,,))=$P$7))*(IF($P$8=Catégories!$D$7,1,($Y$17:OFFSET($Y$17,0,$R$4-1,,))=$P$8)))/SUMPRODUCT(($Y$5:OFFSET($Y$5,0,$R$4-1,,))*(IF($P$7=Catégories!$D$3,1,($Y$16:OFFSET($Y$16,0,$R$4-1,,))=$P$7))*(IF($P$8=Catégories!$D$7,1,($Y$17:OFFSET($Y$17,0,$R$4-1,,))=$P$8)))</f>
        <v>3.0176557459384745E-2</v>
      </c>
      <c r="Q52" s="78">
        <f t="array" aca="1" ref="Q52" ca="1">MAX(IF((IF($P$7=Catégories!$D$3,1,$Y$16:OFFSET($Y$16,0,$R$4-1,,)=$P$7))*(IF($P$8=Catégories!$D$7,1,$Y$17:OFFSET($Y$17,0,$R$4-1,,)=$P$8)),$Y52:OFFSET($Y52,0,$R$4-1,,),""))</f>
        <v>9.0529672378154236E-2</v>
      </c>
      <c r="R52" s="78">
        <f t="array" aca="1" ref="R52" ca="1">MIN(IF((IF($P$7=Catégories!$D$3,1,$Y$16:OFFSET($Y$16,0,$R$4-1,,)=$P$7))*(IF($P$8=Catégories!$D$7,1,$Y$17:OFFSET($Y$17,0,$R$4-1,,)=$P$8)),$Y52:OFFSET($Y52,0,$R$4-1,,),""))</f>
        <v>0</v>
      </c>
      <c r="S52" s="78">
        <f t="array" aca="1" ref="S52" ca="1">STDEV(IF((IF($P$7=Catégories!$D$3,1,$Y$16:OFFSET($Y$16,0,$R$4-1,,)=$P$7))*(IF($P$8=Catégories!$D$7,1,$Y$17:OFFSET($Y$17,0,$R$4-1,,)=$P$8)),$Y52:OFFSET($Y52,0,$R$4-1,,),""))</f>
        <v>5.2267330717175979E-2</v>
      </c>
      <c r="T52" s="9"/>
      <c r="U52" s="79">
        <f t="shared" ca="1" si="3"/>
        <v>7.5441393648461865</v>
      </c>
      <c r="V52" s="52"/>
      <c r="W52" s="19">
        <f>IF(OR(W51=Catégories!$C$17,W51=0)=TRUE,0,W51+1)</f>
        <v>4</v>
      </c>
      <c r="X52" s="21" t="str">
        <f ca="1">IF($W52=0,0,OFFSET('Echantillon (1)'!$BE$22,$W52-1,0,,))</f>
        <v>4. Composites</v>
      </c>
      <c r="Y52" s="9">
        <f ca="1">IF($W52=0,0,OFFSET('Echantillon (1)'!$AT$22,$W52-1,0,,))</f>
        <v>0</v>
      </c>
      <c r="Z52" s="9">
        <f ca="1">IF($W52=0,0,OFFSET('Echantillon (2)'!$AT$22,$W52-1,0,,))</f>
        <v>9.0529672378154236E-2</v>
      </c>
      <c r="AA52" s="9">
        <f ca="1">IF($W52=0,0,OFFSET('Echantillon (3)'!$AT$22,$W52-1,0,,))</f>
        <v>0</v>
      </c>
      <c r="AB52" s="9">
        <f ca="1">IF($W52=0,0,OFFSET('Echantillon (4)'!$AT$22,$W52-1,0,,))</f>
        <v>0</v>
      </c>
      <c r="AC52" s="9">
        <f ca="1">IF($W52=0,0,OFFSET('Echantillon (5)'!$AT$22,$W52-1,0,,))</f>
        <v>4.7205800334634687E-2</v>
      </c>
      <c r="AD52" s="9">
        <f ca="1">IF($W52=0,0,OFFSET('Echantillon (6)'!$AT$22,$W52-1,0,,))</f>
        <v>0</v>
      </c>
      <c r="AE52" s="9">
        <f ca="1">IF($W52=0,0,OFFSET('Echantillon (7)'!$AT$22,$W52-1,0,,))</f>
        <v>0</v>
      </c>
      <c r="AF52" s="9">
        <f ca="1">IF($W52=0,0,OFFSET('Echantillon (8)'!$AT$22,$W52-1,0,,))</f>
        <v>0</v>
      </c>
      <c r="AG52" s="9">
        <f ca="1">IF($W52=0,0,OFFSET('Echantillon (9)'!$AT$22,$W52-1,0,,))</f>
        <v>0</v>
      </c>
      <c r="AH52" s="9">
        <f ca="1">IF($W52=0,0,OFFSET('Echantillon (10)'!$AT$22,$W52-1,0,,))</f>
        <v>0</v>
      </c>
    </row>
    <row r="53" spans="15:34" x14ac:dyDescent="0.3">
      <c r="O53" s="54" t="str">
        <f t="shared" ca="1" si="4"/>
        <v xml:space="preserve">5. Textiles </v>
      </c>
      <c r="P53" s="78">
        <f t="array" aca="1" ref="P53" ca="1">SUMPRODUCT(($Y53:OFFSET($Y53,0,$R$4-1,,))*($Y$5:OFFSET($Y$5,0,$R$4-1,,))*(IF($P$7=Catégories!$D$3,1,($Y$16:OFFSET($Y$16,0,$R$4-1,,))=$P$7))*(IF($P$8=Catégories!$D$7,1,($Y$17:OFFSET($Y$17,0,$R$4-1,,))=$P$8)))/SUMPRODUCT(($Y$5:OFFSET($Y$5,0,$R$4-1,,))*(IF($P$7=Catégories!$D$3,1,($Y$16:OFFSET($Y$16,0,$R$4-1,,))=$P$7))*(IF($P$8=Catégories!$D$7,1,($Y$17:OFFSET($Y$17,0,$R$4-1,,))=$P$8)))</f>
        <v>5.1253918495297798E-3</v>
      </c>
      <c r="Q53" s="78">
        <f t="array" aca="1" ref="Q53" ca="1">MAX(IF((IF($P$7=Catégories!$D$3,1,$Y$16:OFFSET($Y$16,0,$R$4-1,,)=$P$7))*(IF($P$8=Catégories!$D$7,1,$Y$17:OFFSET($Y$17,0,$R$4-1,,)=$P$8)),$Y53:OFFSET($Y53,0,$R$4-1,,),""))</f>
        <v>1.5376175548589339E-2</v>
      </c>
      <c r="R53" s="78">
        <f t="array" aca="1" ref="R53" ca="1">MIN(IF((IF($P$7=Catégories!$D$3,1,$Y$16:OFFSET($Y$16,0,$R$4-1,,)=$P$7))*(IF($P$8=Catégories!$D$7,1,$Y$17:OFFSET($Y$17,0,$R$4-1,,)=$P$8)),$Y53:OFFSET($Y53,0,$R$4-1,,),""))</f>
        <v>0</v>
      </c>
      <c r="S53" s="78">
        <f t="array" aca="1" ref="S53" ca="1">STDEV(IF((IF($P$7=Catégories!$D$3,1,$Y$16:OFFSET($Y$16,0,$R$4-1,,)=$P$7))*(IF($P$8=Catégories!$D$7,1,$Y$17:OFFSET($Y$17,0,$R$4-1,,)=$P$8)),$Y53:OFFSET($Y53,0,$R$4-1,,),""))</f>
        <v>8.8774390920849967E-3</v>
      </c>
      <c r="T53" s="9"/>
      <c r="U53" s="79">
        <f t="shared" ca="1" si="3"/>
        <v>1.2813479623824449</v>
      </c>
      <c r="V53" s="52"/>
      <c r="W53" s="19">
        <f>IF(OR(W52=Catégories!$C$17,W52=0)=TRUE,0,W52+1)</f>
        <v>5</v>
      </c>
      <c r="X53" s="21" t="str">
        <f ca="1">IF($W53=0,0,OFFSET('Echantillon (1)'!$BE$22,$W53-1,0,,))</f>
        <v xml:space="preserve">5. Textiles </v>
      </c>
      <c r="Y53" s="9">
        <f ca="1">IF($W53=0,0,OFFSET('Echantillon (1)'!$AT$22,$W53-1,0,,))</f>
        <v>0</v>
      </c>
      <c r="Z53" s="9">
        <f ca="1">IF($W53=0,0,OFFSET('Echantillon (2)'!$AT$22,$W53-1,0,,))</f>
        <v>0</v>
      </c>
      <c r="AA53" s="9">
        <f ca="1">IF($W53=0,0,OFFSET('Echantillon (3)'!$AT$22,$W53-1,0,,))</f>
        <v>0</v>
      </c>
      <c r="AB53" s="9">
        <f ca="1">IF($W53=0,0,OFFSET('Echantillon (4)'!$AT$22,$W53-1,0,,))</f>
        <v>1.5376175548589339E-2</v>
      </c>
      <c r="AC53" s="9">
        <f ca="1">IF($W53=0,0,OFFSET('Echantillon (5)'!$AT$22,$W53-1,0,,))</f>
        <v>0</v>
      </c>
      <c r="AD53" s="9">
        <f ca="1">IF($W53=0,0,OFFSET('Echantillon (6)'!$AT$22,$W53-1,0,,))</f>
        <v>0</v>
      </c>
      <c r="AE53" s="9">
        <f ca="1">IF($W53=0,0,OFFSET('Echantillon (7)'!$AT$22,$W53-1,0,,))</f>
        <v>0</v>
      </c>
      <c r="AF53" s="9">
        <f ca="1">IF($W53=0,0,OFFSET('Echantillon (8)'!$AT$22,$W53-1,0,,))</f>
        <v>0</v>
      </c>
      <c r="AG53" s="9">
        <f ca="1">IF($W53=0,0,OFFSET('Echantillon (9)'!$AT$22,$W53-1,0,,))</f>
        <v>0</v>
      </c>
      <c r="AH53" s="9">
        <f ca="1">IF($W53=0,0,OFFSET('Echantillon (10)'!$AT$22,$W53-1,0,,))</f>
        <v>0</v>
      </c>
    </row>
    <row r="54" spans="15:34" x14ac:dyDescent="0.3">
      <c r="O54" s="54" t="str">
        <f t="shared" ca="1" si="4"/>
        <v>6. Textiles sanitaires</v>
      </c>
      <c r="P54" s="78">
        <f t="array" aca="1" ref="P54" ca="1">SUMPRODUCT(($Y54:OFFSET($Y54,0,$R$4-1,,))*($Y$5:OFFSET($Y$5,0,$R$4-1,,))*(IF($P$7=Catégories!$D$3,1,($Y$16:OFFSET($Y$16,0,$R$4-1,,))=$P$7))*(IF($P$8=Catégories!$D$7,1,($Y$17:OFFSET($Y$17,0,$R$4-1,,))=$P$8)))/SUMPRODUCT(($Y$5:OFFSET($Y$5,0,$R$4-1,,))*(IF($P$7=Catégories!$D$3,1,($Y$16:OFFSET($Y$16,0,$R$4-1,,))=$P$7))*(IF($P$8=Catégories!$D$7,1,($Y$17:OFFSET($Y$17,0,$R$4-1,,))=$P$8)))</f>
        <v>5.6379310344827578E-2</v>
      </c>
      <c r="Q54" s="78">
        <f t="array" aca="1" ref="Q54" ca="1">MAX(IF((IF($P$7=Catégories!$D$3,1,$Y$16:OFFSET($Y$16,0,$R$4-1,,)=$P$7))*(IF($P$8=Catégories!$D$7,1,$Y$17:OFFSET($Y$17,0,$R$4-1,,)=$P$8)),$Y54:OFFSET($Y54,0,$R$4-1,,),""))</f>
        <v>0.16913793103448274</v>
      </c>
      <c r="R54" s="78">
        <f t="array" aca="1" ref="R54" ca="1">MIN(IF((IF($P$7=Catégories!$D$3,1,$Y$16:OFFSET($Y$16,0,$R$4-1,,)=$P$7))*(IF($P$8=Catégories!$D$7,1,$Y$17:OFFSET($Y$17,0,$R$4-1,,)=$P$8)),$Y54:OFFSET($Y54,0,$R$4-1,,),""))</f>
        <v>0</v>
      </c>
      <c r="S54" s="78">
        <f t="array" aca="1" ref="S54" ca="1">STDEV(IF((IF($P$7=Catégories!$D$3,1,$Y$16:OFFSET($Y$16,0,$R$4-1,,)=$P$7))*(IF($P$8=Catégories!$D$7,1,$Y$17:OFFSET($Y$17,0,$R$4-1,,)=$P$8)),$Y54:OFFSET($Y54,0,$R$4-1,,),""))</f>
        <v>9.7651830012934968E-2</v>
      </c>
      <c r="T54" s="9"/>
      <c r="U54" s="79">
        <f t="shared" ca="1" si="3"/>
        <v>14.094827586206895</v>
      </c>
      <c r="V54" s="52"/>
      <c r="W54" s="19">
        <f>IF(OR(W53=Catégories!$C$17,W53=0)=TRUE,0,W53+1)</f>
        <v>6</v>
      </c>
      <c r="X54" s="21" t="str">
        <f ca="1">IF($W54=0,0,OFFSET('Echantillon (1)'!$BE$22,$W54-1,0,,))</f>
        <v>6. Textiles sanitaires</v>
      </c>
      <c r="Y54" s="9">
        <f ca="1">IF($W54=0,0,OFFSET('Echantillon (1)'!$AT$22,$W54-1,0,,))</f>
        <v>0</v>
      </c>
      <c r="Z54" s="9">
        <f ca="1">IF($W54=0,0,OFFSET('Echantillon (2)'!$AT$22,$W54-1,0,,))</f>
        <v>0</v>
      </c>
      <c r="AA54" s="9">
        <f ca="1">IF($W54=0,0,OFFSET('Echantillon (3)'!$AT$22,$W54-1,0,,))</f>
        <v>0</v>
      </c>
      <c r="AB54" s="9">
        <f ca="1">IF($W54=0,0,OFFSET('Echantillon (4)'!$AT$22,$W54-1,0,,))</f>
        <v>0.16913793103448274</v>
      </c>
      <c r="AC54" s="9">
        <f ca="1">IF($W54=0,0,OFFSET('Echantillon (5)'!$AT$22,$W54-1,0,,))</f>
        <v>0</v>
      </c>
      <c r="AD54" s="9">
        <f ca="1">IF($W54=0,0,OFFSET('Echantillon (6)'!$AT$22,$W54-1,0,,))</f>
        <v>0</v>
      </c>
      <c r="AE54" s="9">
        <f ca="1">IF($W54=0,0,OFFSET('Echantillon (7)'!$AT$22,$W54-1,0,,))</f>
        <v>0</v>
      </c>
      <c r="AF54" s="9">
        <f ca="1">IF($W54=0,0,OFFSET('Echantillon (8)'!$AT$22,$W54-1,0,,))</f>
        <v>0</v>
      </c>
      <c r="AG54" s="9">
        <f ca="1">IF($W54=0,0,OFFSET('Echantillon (9)'!$AT$22,$W54-1,0,,))</f>
        <v>0</v>
      </c>
      <c r="AH54" s="9">
        <f ca="1">IF($W54=0,0,OFFSET('Echantillon (10)'!$AT$22,$W54-1,0,,))</f>
        <v>0</v>
      </c>
    </row>
    <row r="55" spans="15:34" x14ac:dyDescent="0.3">
      <c r="O55" s="54" t="str">
        <f t="shared" ca="1" si="4"/>
        <v>7. Plastiques</v>
      </c>
      <c r="P55" s="78">
        <f t="array" aca="1" ref="P55" ca="1">SUMPRODUCT(($Y55:OFFSET($Y55,0,$R$4-1,,))*($Y$5:OFFSET($Y$5,0,$R$4-1,,))*(IF($P$7=Catégories!$D$3,1,($Y$16:OFFSET($Y$16,0,$R$4-1,,))=$P$7))*(IF($P$8=Catégories!$D$7,1,($Y$17:OFFSET($Y$17,0,$R$4-1,,))=$P$8)))/SUMPRODUCT(($Y$5:OFFSET($Y$5,0,$R$4-1,,))*(IF($P$7=Catégories!$D$3,1,($Y$16:OFFSET($Y$16,0,$R$4-1,,))=$P$7))*(IF($P$8=Catégories!$D$7,1,($Y$17:OFFSET($Y$17,0,$R$4-1,,))=$P$8)))</f>
        <v>0.15648310305822052</v>
      </c>
      <c r="Q55" s="78">
        <f t="array" aca="1" ref="Q55" ca="1">MAX(IF((IF($P$7=Catégories!$D$3,1,$Y$16:OFFSET($Y$16,0,$R$4-1,,)=$P$7))*(IF($P$8=Catégories!$D$7,1,$Y$17:OFFSET($Y$17,0,$R$4-1,,)=$P$8)),$Y55:OFFSET($Y55,0,$R$4-1,,),""))</f>
        <v>0.23953133356440287</v>
      </c>
      <c r="R55" s="78">
        <f t="array" aca="1" ref="R55" ca="1">MIN(IF((IF($P$7=Catégories!$D$3,1,$Y$16:OFFSET($Y$16,0,$R$4-1,,)=$P$7))*(IF($P$8=Catégories!$D$7,1,$Y$17:OFFSET($Y$17,0,$R$4-1,,)=$P$8)),$Y55:OFFSET($Y55,0,$R$4-1,,),""))</f>
        <v>1.7194357366771162E-2</v>
      </c>
      <c r="S55" s="78">
        <f t="array" aca="1" ref="S55" ca="1">STDEV(IF((IF($P$7=Catégories!$D$3,1,$Y$16:OFFSET($Y$16,0,$R$4-1,,)=$P$7))*(IF($P$8=Catégories!$D$7,1,$Y$17:OFFSET($Y$17,0,$R$4-1,,)=$P$8)),$Y55:OFFSET($Y55,0,$R$4-1,,),""))</f>
        <v>0.1213700103295899</v>
      </c>
      <c r="T55" s="9"/>
      <c r="U55" s="79">
        <f t="shared" ca="1" si="3"/>
        <v>39.120775764555134</v>
      </c>
      <c r="V55" s="52"/>
      <c r="W55" s="19">
        <f>IF(OR(W54=Catégories!$C$17,W54=0)=TRUE,0,W54+1)</f>
        <v>7</v>
      </c>
      <c r="X55" s="21" t="str">
        <f ca="1">IF($W55=0,0,OFFSET('Echantillon (1)'!$BE$22,$W55-1,0,,))</f>
        <v>7. Plastiques</v>
      </c>
      <c r="Y55" s="9">
        <f ca="1">IF($W55=0,0,OFFSET('Echantillon (1)'!$AT$22,$W55-1,0,,))</f>
        <v>0.21272361824348759</v>
      </c>
      <c r="Z55" s="9">
        <f ca="1">IF($W55=0,0,OFFSET('Echantillon (2)'!$AT$22,$W55-1,0,,))</f>
        <v>0.23953133356440287</v>
      </c>
      <c r="AA55" s="9">
        <f ca="1">IF($W55=0,0,OFFSET('Echantillon (3)'!$AT$22,$W55-1,0,,))</f>
        <v>0.19285441830896377</v>
      </c>
      <c r="AB55" s="9">
        <f ca="1">IF($W55=0,0,OFFSET('Echantillon (4)'!$AT$22,$W55-1,0,,))</f>
        <v>1.7194357366771162E-2</v>
      </c>
      <c r="AC55" s="9">
        <f ca="1">IF($W55=0,0,OFFSET('Echantillon (5)'!$AT$22,$W55-1,0,,))</f>
        <v>0.15092584834520317</v>
      </c>
      <c r="AD55" s="9">
        <f ca="1">IF($W55=0,0,OFFSET('Echantillon (6)'!$AT$22,$W55-1,0,,))</f>
        <v>0.2101749742406912</v>
      </c>
      <c r="AE55" s="9">
        <f ca="1">IF($W55=0,0,OFFSET('Echantillon (7)'!$AT$22,$W55-1,0,,))</f>
        <v>0.23576117948464162</v>
      </c>
      <c r="AF55" s="9">
        <f ca="1">IF($W55=0,0,OFFSET('Echantillon (8)'!$AT$22,$W55-1,0,,))</f>
        <v>0.23576117948464162</v>
      </c>
      <c r="AG55" s="9">
        <f ca="1">IF($W55=0,0,OFFSET('Echantillon (9)'!$AT$22,$W55-1,0,,))</f>
        <v>0.23576117948464162</v>
      </c>
      <c r="AH55" s="9">
        <f ca="1">IF($W55=0,0,OFFSET('Echantillon (10)'!$AT$22,$W55-1,0,,))</f>
        <v>0.23576117948464162</v>
      </c>
    </row>
    <row r="56" spans="15:34" x14ac:dyDescent="0.3">
      <c r="O56" s="54" t="str">
        <f t="shared" ca="1" si="4"/>
        <v>8. Combustibles non classés</v>
      </c>
      <c r="P56" s="78">
        <f t="array" aca="1" ref="P56" ca="1">SUMPRODUCT(($Y56:OFFSET($Y56,0,$R$4-1,,))*($Y$5:OFFSET($Y$5,0,$R$4-1,,))*(IF($P$7=Catégories!$D$3,1,($Y$16:OFFSET($Y$16,0,$R$4-1,,))=$P$7))*(IF($P$8=Catégories!$D$7,1,($Y$17:OFFSET($Y$17,0,$R$4-1,,))=$P$8)))/SUMPRODUCT(($Y$5:OFFSET($Y$5,0,$R$4-1,,))*(IF($P$7=Catégories!$D$3,1,($Y$16:OFFSET($Y$16,0,$R$4-1,,))=$P$7))*(IF($P$8=Catégories!$D$7,1,($Y$17:OFFSET($Y$17,0,$R$4-1,,))=$P$8)))</f>
        <v>4.1003134796238246E-3</v>
      </c>
      <c r="Q56" s="78">
        <f t="array" aca="1" ref="Q56" ca="1">MAX(IF((IF($P$7=Catégories!$D$3,1,$Y$16:OFFSET($Y$16,0,$R$4-1,,)=$P$7))*(IF($P$8=Catégories!$D$7,1,$Y$17:OFFSET($Y$17,0,$R$4-1,,)=$P$8)),$Y56:OFFSET($Y56,0,$R$4-1,,),""))</f>
        <v>1.2300940438871475E-2</v>
      </c>
      <c r="R56" s="78">
        <f t="array" aca="1" ref="R56" ca="1">MIN(IF((IF($P$7=Catégories!$D$3,1,$Y$16:OFFSET($Y$16,0,$R$4-1,,)=$P$7))*(IF($P$8=Catégories!$D$7,1,$Y$17:OFFSET($Y$17,0,$R$4-1,,)=$P$8)),$Y56:OFFSET($Y56,0,$R$4-1,,),""))</f>
        <v>0</v>
      </c>
      <c r="S56" s="78">
        <f t="array" aca="1" ref="S56" ca="1">STDEV(IF((IF($P$7=Catégories!$D$3,1,$Y$16:OFFSET($Y$16,0,$R$4-1,,)=$P$7))*(IF($P$8=Catégories!$D$7,1,$Y$17:OFFSET($Y$17,0,$R$4-1,,)=$P$8)),$Y56:OFFSET($Y56,0,$R$4-1,,),""))</f>
        <v>7.1019512736680002E-3</v>
      </c>
      <c r="T56" s="9"/>
      <c r="U56" s="79">
        <f t="shared" ca="1" si="3"/>
        <v>1.0250783699059562</v>
      </c>
      <c r="V56" s="52"/>
      <c r="W56" s="19">
        <f>IF(OR(W55=Catégories!$C$17,W55=0)=TRUE,0,W55+1)</f>
        <v>8</v>
      </c>
      <c r="X56" s="21" t="str">
        <f ca="1">IF($W56=0,0,OFFSET('Echantillon (1)'!$BE$22,$W56-1,0,,))</f>
        <v>8. Combustibles non classés</v>
      </c>
      <c r="Y56" s="9">
        <f ca="1">IF($W56=0,0,OFFSET('Echantillon (1)'!$AT$22,$W56-1,0,,))</f>
        <v>0</v>
      </c>
      <c r="Z56" s="9">
        <f ca="1">IF($W56=0,0,OFFSET('Echantillon (2)'!$AT$22,$W56-1,0,,))</f>
        <v>0</v>
      </c>
      <c r="AA56" s="9">
        <f ca="1">IF($W56=0,0,OFFSET('Echantillon (3)'!$AT$22,$W56-1,0,,))</f>
        <v>0</v>
      </c>
      <c r="AB56" s="9">
        <f ca="1">IF($W56=0,0,OFFSET('Echantillon (4)'!$AT$22,$W56-1,0,,))</f>
        <v>1.2300940438871475E-2</v>
      </c>
      <c r="AC56" s="9">
        <f ca="1">IF($W56=0,0,OFFSET('Echantillon (5)'!$AT$22,$W56-1,0,,))</f>
        <v>0</v>
      </c>
      <c r="AD56" s="9">
        <f ca="1">IF($W56=0,0,OFFSET('Echantillon (6)'!$AT$22,$W56-1,0,,))</f>
        <v>0</v>
      </c>
      <c r="AE56" s="9">
        <f ca="1">IF($W56=0,0,OFFSET('Echantillon (7)'!$AT$22,$W56-1,0,,))</f>
        <v>0</v>
      </c>
      <c r="AF56" s="9">
        <f ca="1">IF($W56=0,0,OFFSET('Echantillon (8)'!$AT$22,$W56-1,0,,))</f>
        <v>0</v>
      </c>
      <c r="AG56" s="9">
        <f ca="1">IF($W56=0,0,OFFSET('Echantillon (9)'!$AT$22,$W56-1,0,,))</f>
        <v>0</v>
      </c>
      <c r="AH56" s="9">
        <f ca="1">IF($W56=0,0,OFFSET('Echantillon (10)'!$AT$22,$W56-1,0,,))</f>
        <v>0</v>
      </c>
    </row>
    <row r="57" spans="15:34" x14ac:dyDescent="0.3">
      <c r="O57" s="54" t="str">
        <f t="shared" ca="1" si="4"/>
        <v>9. Verre</v>
      </c>
      <c r="P57" s="78">
        <f t="array" aca="1" ref="P57" ca="1">SUMPRODUCT(($Y57:OFFSET($Y57,0,$R$4-1,,))*($Y$5:OFFSET($Y$5,0,$R$4-1,,))*(IF($P$7=Catégories!$D$3,1,($Y$16:OFFSET($Y$16,0,$R$4-1,,))=$P$7))*(IF($P$8=Catégories!$D$7,1,($Y$17:OFFSET($Y$17,0,$R$4-1,,))=$P$8)))/SUMPRODUCT(($Y$5:OFFSET($Y$5,0,$R$4-1,,))*(IF($P$7=Catégories!$D$3,1,($Y$16:OFFSET($Y$16,0,$R$4-1,,))=$P$7))*(IF($P$8=Catégories!$D$7,1,($Y$17:OFFSET($Y$17,0,$R$4-1,,))=$P$8)))</f>
        <v>1.4351097178683386E-2</v>
      </c>
      <c r="Q57" s="78">
        <f t="array" aca="1" ref="Q57" ca="1">MAX(IF((IF($P$7=Catégories!$D$3,1,$Y$16:OFFSET($Y$16,0,$R$4-1,,)=$P$7))*(IF($P$8=Catégories!$D$7,1,$Y$17:OFFSET($Y$17,0,$R$4-1,,)=$P$8)),$Y57:OFFSET($Y57,0,$R$4-1,,),""))</f>
        <v>4.3053291536050156E-2</v>
      </c>
      <c r="R57" s="78">
        <f t="array" aca="1" ref="R57" ca="1">MIN(IF((IF($P$7=Catégories!$D$3,1,$Y$16:OFFSET($Y$16,0,$R$4-1,,)=$P$7))*(IF($P$8=Catégories!$D$7,1,$Y$17:OFFSET($Y$17,0,$R$4-1,,)=$P$8)),$Y57:OFFSET($Y57,0,$R$4-1,,),""))</f>
        <v>0</v>
      </c>
      <c r="S57" s="78">
        <f t="array" aca="1" ref="S57" ca="1">STDEV(IF((IF($P$7=Catégories!$D$3,1,$Y$16:OFFSET($Y$16,0,$R$4-1,,)=$P$7))*(IF($P$8=Catégories!$D$7,1,$Y$17:OFFSET($Y$17,0,$R$4-1,,)=$P$8)),$Y57:OFFSET($Y57,0,$R$4-1,,),""))</f>
        <v>2.4856829457837994E-2</v>
      </c>
      <c r="T57" s="9"/>
      <c r="U57" s="79">
        <f t="shared" ca="1" si="3"/>
        <v>3.5877742946708464</v>
      </c>
      <c r="V57" s="52"/>
      <c r="W57" s="19">
        <f>IF(OR(W56=Catégories!$C$17,W56=0)=TRUE,0,W56+1)</f>
        <v>9</v>
      </c>
      <c r="X57" s="21" t="str">
        <f ca="1">IF($W57=0,0,OFFSET('Echantillon (1)'!$BE$22,$W57-1,0,,))</f>
        <v>9. Verre</v>
      </c>
      <c r="Y57" s="9">
        <f ca="1">IF($W57=0,0,OFFSET('Echantillon (1)'!$AT$22,$W57-1,0,,))</f>
        <v>0</v>
      </c>
      <c r="Z57" s="9">
        <f ca="1">IF($W57=0,0,OFFSET('Echantillon (2)'!$AT$22,$W57-1,0,,))</f>
        <v>0</v>
      </c>
      <c r="AA57" s="9">
        <f ca="1">IF($W57=0,0,OFFSET('Echantillon (3)'!$AT$22,$W57-1,0,,))</f>
        <v>0</v>
      </c>
      <c r="AB57" s="9">
        <f ca="1">IF($W57=0,0,OFFSET('Echantillon (4)'!$AT$22,$W57-1,0,,))</f>
        <v>4.3053291536050156E-2</v>
      </c>
      <c r="AC57" s="9">
        <f ca="1">IF($W57=0,0,OFFSET('Echantillon (5)'!$AT$22,$W57-1,0,,))</f>
        <v>0</v>
      </c>
      <c r="AD57" s="9">
        <f ca="1">IF($W57=0,0,OFFSET('Echantillon (6)'!$AT$22,$W57-1,0,,))</f>
        <v>0</v>
      </c>
      <c r="AE57" s="9">
        <f ca="1">IF($W57=0,0,OFFSET('Echantillon (7)'!$AT$22,$W57-1,0,,))</f>
        <v>0</v>
      </c>
      <c r="AF57" s="9">
        <f ca="1">IF($W57=0,0,OFFSET('Echantillon (8)'!$AT$22,$W57-1,0,,))</f>
        <v>0</v>
      </c>
      <c r="AG57" s="9">
        <f ca="1">IF($W57=0,0,OFFSET('Echantillon (9)'!$AT$22,$W57-1,0,,))</f>
        <v>0</v>
      </c>
      <c r="AH57" s="9">
        <f ca="1">IF($W57=0,0,OFFSET('Echantillon (10)'!$AT$22,$W57-1,0,,))</f>
        <v>0</v>
      </c>
    </row>
    <row r="58" spans="15:34" x14ac:dyDescent="0.3">
      <c r="O58" s="54" t="str">
        <f t="shared" ca="1" si="4"/>
        <v>10. Métaux</v>
      </c>
      <c r="P58" s="78">
        <f t="array" aca="1" ref="P58" ca="1">SUMPRODUCT(($Y58:OFFSET($Y58,0,$R$4-1,,))*($Y$5:OFFSET($Y$5,0,$R$4-1,,))*(IF($P$7=Catégories!$D$3,1,($Y$16:OFFSET($Y$16,0,$R$4-1,,))=$P$7))*(IF($P$8=Catégories!$D$7,1,($Y$17:OFFSET($Y$17,0,$R$4-1,,))=$P$8)))/SUMPRODUCT(($Y$5:OFFSET($Y$5,0,$R$4-1,,))*(IF($P$7=Catégories!$D$3,1,($Y$16:OFFSET($Y$16,0,$R$4-1,,))=$P$7))*(IF($P$8=Catégories!$D$7,1,($Y$17:OFFSET($Y$17,0,$R$4-1,,))=$P$8)))</f>
        <v>2.0501567398119119E-2</v>
      </c>
      <c r="Q58" s="78">
        <f t="array" aca="1" ref="Q58" ca="1">MAX(IF((IF($P$7=Catégories!$D$3,1,$Y$16:OFFSET($Y$16,0,$R$4-1,,)=$P$7))*(IF($P$8=Catégories!$D$7,1,$Y$17:OFFSET($Y$17,0,$R$4-1,,)=$P$8)),$Y58:OFFSET($Y58,0,$R$4-1,,),""))</f>
        <v>6.1504702194357358E-2</v>
      </c>
      <c r="R58" s="78">
        <f t="array" aca="1" ref="R58" ca="1">MIN(IF((IF($P$7=Catégories!$D$3,1,$Y$16:OFFSET($Y$16,0,$R$4-1,,)=$P$7))*(IF($P$8=Catégories!$D$7,1,$Y$17:OFFSET($Y$17,0,$R$4-1,,)=$P$8)),$Y58:OFFSET($Y58,0,$R$4-1,,),""))</f>
        <v>0</v>
      </c>
      <c r="S58" s="78">
        <f t="array" aca="1" ref="S58" ca="1">STDEV(IF((IF($P$7=Catégories!$D$3,1,$Y$16:OFFSET($Y$16,0,$R$4-1,,)=$P$7))*(IF($P$8=Catégories!$D$7,1,$Y$17:OFFSET($Y$17,0,$R$4-1,,)=$P$8)),$Y58:OFFSET($Y58,0,$R$4-1,,),""))</f>
        <v>3.5509756368339987E-2</v>
      </c>
      <c r="T58" s="9"/>
      <c r="U58" s="79">
        <f t="shared" ca="1" si="3"/>
        <v>5.1253918495297794</v>
      </c>
      <c r="V58" s="52"/>
      <c r="W58" s="19">
        <f>IF(OR(W57=Catégories!$C$17,W57=0)=TRUE,0,W57+1)</f>
        <v>10</v>
      </c>
      <c r="X58" s="21" t="str">
        <f ca="1">IF($W58=0,0,OFFSET('Echantillon (1)'!$BE$22,$W58-1,0,,))</f>
        <v>10. Métaux</v>
      </c>
      <c r="Y58" s="9">
        <f ca="1">IF($W58=0,0,OFFSET('Echantillon (1)'!$AT$22,$W58-1,0,,))</f>
        <v>0</v>
      </c>
      <c r="Z58" s="9">
        <f ca="1">IF($W58=0,0,OFFSET('Echantillon (2)'!$AT$22,$W58-1,0,,))</f>
        <v>0</v>
      </c>
      <c r="AA58" s="9">
        <f ca="1">IF($W58=0,0,OFFSET('Echantillon (3)'!$AT$22,$W58-1,0,,))</f>
        <v>0</v>
      </c>
      <c r="AB58" s="9">
        <f ca="1">IF($W58=0,0,OFFSET('Echantillon (4)'!$AT$22,$W58-1,0,,))</f>
        <v>6.1504702194357358E-2</v>
      </c>
      <c r="AC58" s="9">
        <f ca="1">IF($W58=0,0,OFFSET('Echantillon (5)'!$AT$22,$W58-1,0,,))</f>
        <v>0.11801450083658672</v>
      </c>
      <c r="AD58" s="9">
        <f ca="1">IF($W58=0,0,OFFSET('Echantillon (6)'!$AT$22,$W58-1,0,,))</f>
        <v>0</v>
      </c>
      <c r="AE58" s="9">
        <f ca="1">IF($W58=0,0,OFFSET('Echantillon (7)'!$AT$22,$W58-1,0,,))</f>
        <v>0</v>
      </c>
      <c r="AF58" s="9">
        <f ca="1">IF($W58=0,0,OFFSET('Echantillon (8)'!$AT$22,$W58-1,0,,))</f>
        <v>0</v>
      </c>
      <c r="AG58" s="9">
        <f ca="1">IF($W58=0,0,OFFSET('Echantillon (9)'!$AT$22,$W58-1,0,,))</f>
        <v>0</v>
      </c>
      <c r="AH58" s="9">
        <f ca="1">IF($W58=0,0,OFFSET('Echantillon (10)'!$AT$22,$W58-1,0,,))</f>
        <v>0</v>
      </c>
    </row>
    <row r="59" spans="15:34" x14ac:dyDescent="0.3">
      <c r="O59" s="54" t="str">
        <f t="shared" ca="1" si="4"/>
        <v>11. incombustibles non classés</v>
      </c>
      <c r="P59" s="78">
        <f t="array" aca="1" ref="P59" ca="1">SUMPRODUCT(($Y59:OFFSET($Y59,0,$R$4-1,,))*($Y$5:OFFSET($Y$5,0,$R$4-1,,))*(IF($P$7=Catégories!$D$3,1,($Y$16:OFFSET($Y$16,0,$R$4-1,,))=$P$7))*(IF($P$8=Catégories!$D$7,1,($Y$17:OFFSET($Y$17,0,$R$4-1,,))=$P$8)))/SUMPRODUCT(($Y$5:OFFSET($Y$5,0,$R$4-1,,))*(IF($P$7=Catégories!$D$3,1,($Y$16:OFFSET($Y$16,0,$R$4-1,,))=$P$7))*(IF($P$8=Catégories!$D$7,1,($Y$17:OFFSET($Y$17,0,$R$4-1,,))=$P$8)))</f>
        <v>0</v>
      </c>
      <c r="Q59" s="78">
        <f t="array" aca="1" ref="Q59" ca="1">MAX(IF((IF($P$7=Catégories!$D$3,1,$Y$16:OFFSET($Y$16,0,$R$4-1,,)=$P$7))*(IF($P$8=Catégories!$D$7,1,$Y$17:OFFSET($Y$17,0,$R$4-1,,)=$P$8)),$Y59:OFFSET($Y59,0,$R$4-1,,),""))</f>
        <v>0</v>
      </c>
      <c r="R59" s="78">
        <f t="array" aca="1" ref="R59" ca="1">MIN(IF((IF($P$7=Catégories!$D$3,1,$Y$16:OFFSET($Y$16,0,$R$4-1,,)=$P$7))*(IF($P$8=Catégories!$D$7,1,$Y$17:OFFSET($Y$17,0,$R$4-1,,)=$P$8)),$Y59:OFFSET($Y59,0,$R$4-1,,),""))</f>
        <v>0</v>
      </c>
      <c r="S59" s="78">
        <f t="array" aca="1" ref="S59" ca="1">STDEV(IF((IF($P$7=Catégories!$D$3,1,$Y$16:OFFSET($Y$16,0,$R$4-1,,)=$P$7))*(IF($P$8=Catégories!$D$7,1,$Y$17:OFFSET($Y$17,0,$R$4-1,,)=$P$8)),$Y59:OFFSET($Y59,0,$R$4-1,,),""))</f>
        <v>0</v>
      </c>
      <c r="T59" s="9"/>
      <c r="U59" s="79">
        <f t="shared" ca="1" si="3"/>
        <v>0</v>
      </c>
      <c r="V59" s="52"/>
      <c r="W59" s="19">
        <f>IF(OR(W58=Catégories!$C$17,W58=0)=TRUE,0,W58+1)</f>
        <v>11</v>
      </c>
      <c r="X59" s="21" t="str">
        <f ca="1">IF($W59=0,0,OFFSET('Echantillon (1)'!$BE$22,$W59-1,0,,))</f>
        <v>11. incombustibles non classés</v>
      </c>
      <c r="Y59" s="9">
        <f ca="1">IF($W59=0,0,OFFSET('Echantillon (1)'!$AT$22,$W59-1,0,,))</f>
        <v>0</v>
      </c>
      <c r="Z59" s="9">
        <f ca="1">IF($W59=0,0,OFFSET('Echantillon (2)'!$AT$22,$W59-1,0,,))</f>
        <v>0</v>
      </c>
      <c r="AA59" s="9">
        <f ca="1">IF($W59=0,0,OFFSET('Echantillon (3)'!$AT$22,$W59-1,0,,))</f>
        <v>0</v>
      </c>
      <c r="AB59" s="9">
        <f ca="1">IF($W59=0,0,OFFSET('Echantillon (4)'!$AT$22,$W59-1,0,,))</f>
        <v>0</v>
      </c>
      <c r="AC59" s="9">
        <f ca="1">IF($W59=0,0,OFFSET('Echantillon (5)'!$AT$22,$W59-1,0,,))</f>
        <v>0</v>
      </c>
      <c r="AD59" s="9">
        <f ca="1">IF($W59=0,0,OFFSET('Echantillon (6)'!$AT$22,$W59-1,0,,))</f>
        <v>0</v>
      </c>
      <c r="AE59" s="9">
        <f ca="1">IF($W59=0,0,OFFSET('Echantillon (7)'!$AT$22,$W59-1,0,,))</f>
        <v>0</v>
      </c>
      <c r="AF59" s="9">
        <f ca="1">IF($W59=0,0,OFFSET('Echantillon (8)'!$AT$22,$W59-1,0,,))</f>
        <v>0</v>
      </c>
      <c r="AG59" s="9">
        <f ca="1">IF($W59=0,0,OFFSET('Echantillon (9)'!$AT$22,$W59-1,0,,))</f>
        <v>0</v>
      </c>
      <c r="AH59" s="9">
        <f ca="1">IF($W59=0,0,OFFSET('Echantillon (10)'!$AT$22,$W59-1,0,,))</f>
        <v>0</v>
      </c>
    </row>
    <row r="60" spans="15:34" x14ac:dyDescent="0.3">
      <c r="O60" s="54" t="str">
        <f t="shared" ca="1" si="4"/>
        <v>12. Déchets
 dangereux</v>
      </c>
      <c r="P60" s="78">
        <f t="array" aca="1" ref="P60" ca="1">SUMPRODUCT(($Y60:OFFSET($Y60,0,$R$4-1,,))*($Y$5:OFFSET($Y$5,0,$R$4-1,,))*(IF($P$7=Catégories!$D$3,1,($Y$16:OFFSET($Y$16,0,$R$4-1,,))=$P$7))*(IF($P$8=Catégories!$D$7,1,($Y$17:OFFSET($Y$17,0,$R$4-1,,))=$P$8)))/SUMPRODUCT(($Y$5:OFFSET($Y$5,0,$R$4-1,,))*(IF($P$7=Catégories!$D$3,1,($Y$16:OFFSET($Y$16,0,$R$4-1,,))=$P$7))*(IF($P$8=Catégories!$D$7,1,($Y$17:OFFSET($Y$17,0,$R$4-1,,))=$P$8)))</f>
        <v>0</v>
      </c>
      <c r="Q60" s="78">
        <f t="array" aca="1" ref="Q60" ca="1">MAX(IF((IF($P$7=Catégories!$D$3,1,$Y$16:OFFSET($Y$16,0,$R$4-1,,)=$P$7))*(IF($P$8=Catégories!$D$7,1,$Y$17:OFFSET($Y$17,0,$R$4-1,,)=$P$8)),$Y60:OFFSET($Y60,0,$R$4-1,,),""))</f>
        <v>0</v>
      </c>
      <c r="R60" s="78">
        <f t="array" aca="1" ref="R60" ca="1">MIN(IF((IF($P$7=Catégories!$D$3,1,$Y$16:OFFSET($Y$16,0,$R$4-1,,)=$P$7))*(IF($P$8=Catégories!$D$7,1,$Y$17:OFFSET($Y$17,0,$R$4-1,,)=$P$8)),$Y60:OFFSET($Y60,0,$R$4-1,,),""))</f>
        <v>0</v>
      </c>
      <c r="S60" s="78">
        <f t="array" aca="1" ref="S60" ca="1">STDEV(IF((IF($P$7=Catégories!$D$3,1,$Y$16:OFFSET($Y$16,0,$R$4-1,,)=$P$7))*(IF($P$8=Catégories!$D$7,1,$Y$17:OFFSET($Y$17,0,$R$4-1,,)=$P$8)),$Y60:OFFSET($Y60,0,$R$4-1,,),""))</f>
        <v>0</v>
      </c>
      <c r="T60" s="9"/>
      <c r="U60" s="79">
        <f t="shared" ca="1" si="3"/>
        <v>0</v>
      </c>
      <c r="V60" s="52"/>
      <c r="W60" s="19">
        <f>IF(OR(W59=Catégories!$C$17,W59=0)=TRUE,0,W59+1)</f>
        <v>12</v>
      </c>
      <c r="X60" s="21" t="str">
        <f ca="1">IF($W60=0,0,OFFSET('Echantillon (1)'!$BE$22,$W60-1,0,,))</f>
        <v>12. Déchets
 dangereux</v>
      </c>
      <c r="Y60" s="9">
        <f ca="1">IF($W60=0,0,OFFSET('Echantillon (1)'!$AT$22,$W60-1,0,,))</f>
        <v>0</v>
      </c>
      <c r="Z60" s="9">
        <f ca="1">IF($W60=0,0,OFFSET('Echantillon (2)'!$AT$22,$W60-1,0,,))</f>
        <v>0</v>
      </c>
      <c r="AA60" s="9">
        <f ca="1">IF($W60=0,0,OFFSET('Echantillon (3)'!$AT$22,$W60-1,0,,))</f>
        <v>0</v>
      </c>
      <c r="AB60" s="9">
        <f ca="1">IF($W60=0,0,OFFSET('Echantillon (4)'!$AT$22,$W60-1,0,,))</f>
        <v>0</v>
      </c>
      <c r="AC60" s="9">
        <f ca="1">IF($W60=0,0,OFFSET('Echantillon (5)'!$AT$22,$W60-1,0,,))</f>
        <v>0</v>
      </c>
      <c r="AD60" s="9">
        <f ca="1">IF($W60=0,0,OFFSET('Echantillon (6)'!$AT$22,$W60-1,0,,))</f>
        <v>8.1555351791808062E-2</v>
      </c>
      <c r="AE60" s="9">
        <f ca="1">IF($W60=0,0,OFFSET('Echantillon (7)'!$AT$22,$W60-1,0,,))</f>
        <v>0</v>
      </c>
      <c r="AF60" s="9">
        <f ca="1">IF($W60=0,0,OFFSET('Echantillon (8)'!$AT$22,$W60-1,0,,))</f>
        <v>0</v>
      </c>
      <c r="AG60" s="9">
        <f ca="1">IF($W60=0,0,OFFSET('Echantillon (9)'!$AT$22,$W60-1,0,,))</f>
        <v>0</v>
      </c>
      <c r="AH60" s="9">
        <f ca="1">IF($W60=0,0,OFFSET('Echantillon (10)'!$AT$22,$W60-1,0,,))</f>
        <v>0</v>
      </c>
    </row>
    <row r="61" spans="15:34" x14ac:dyDescent="0.3">
      <c r="O61" s="54" t="str">
        <f t="shared" ca="1" si="4"/>
        <v>13. Fines</v>
      </c>
      <c r="P61" s="78">
        <f t="array" aca="1" ref="P61" ca="1">SUMPRODUCT(($Y61:OFFSET($Y61,0,$R$4-1,,))*($Y$5:OFFSET($Y$5,0,$R$4-1,,))*(IF($P$7=Catégories!$D$3,1,($Y$16:OFFSET($Y$16,0,$R$4-1,,))=$P$7))*(IF($P$8=Catégories!$D$7,1,($Y$17:OFFSET($Y$17,0,$R$4-1,,))=$P$8)))/SUMPRODUCT(($Y$5:OFFSET($Y$5,0,$R$4-1,,))*(IF($P$7=Catégories!$D$3,1,($Y$16:OFFSET($Y$16,0,$R$4-1,,))=$P$7))*(IF($P$8=Catégories!$D$7,1,($Y$17:OFFSET($Y$17,0,$R$4-1,,))=$P$8)))</f>
        <v>0.39090909090909087</v>
      </c>
      <c r="Q61" s="78">
        <f t="array" aca="1" ref="Q61" ca="1">MAX(IF((IF($P$7=Catégories!$D$3,1,$Y$16:OFFSET($Y$16,0,$R$4-1,,)=$P$7))*(IF($P$8=Catégories!$D$7,1,$Y$17:OFFSET($Y$17,0,$R$4-1,,)=$P$8)),$Y61:OFFSET($Y61,0,$R$4-1,,),""))</f>
        <v>0.47563636363636358</v>
      </c>
      <c r="R61" s="78">
        <f t="array" aca="1" ref="R61" ca="1">MIN(IF((IF($P$7=Catégories!$D$3,1,$Y$16:OFFSET($Y$16,0,$R$4-1,,)=$P$7))*(IF($P$8=Catégories!$D$7,1,$Y$17:OFFSET($Y$17,0,$R$4-1,,)=$P$8)),$Y61:OFFSET($Y61,0,$R$4-1,,),""))</f>
        <v>0.34625454545454543</v>
      </c>
      <c r="S61" s="78">
        <f t="array" aca="1" ref="S61" ca="1">STDEV(IF((IF($P$7=Catégories!$D$3,1,$Y$16:OFFSET($Y$16,0,$R$4-1,,)=$P$7))*(IF($P$8=Catégories!$D$7,1,$Y$17:OFFSET($Y$17,0,$R$4-1,,)=$P$8)),$Y61:OFFSET($Y61,0,$R$4-1,,),""))</f>
        <v>7.3411724692409239E-2</v>
      </c>
      <c r="T61" s="9"/>
      <c r="U61" s="79">
        <f t="shared" ca="1" si="3"/>
        <v>97.72727272727272</v>
      </c>
      <c r="V61" s="52"/>
      <c r="W61" s="19">
        <f>IF(OR(W60=Catégories!$C$17,W60=0)=TRUE,0,W60+1)</f>
        <v>13</v>
      </c>
      <c r="X61" s="21" t="str">
        <f ca="1">IF($W61=0,0,OFFSET('Echantillon (1)'!$BE$22,$W61-1,0,,))</f>
        <v>13. Fines</v>
      </c>
      <c r="Y61" s="9">
        <f ca="1">IF($W61=0,0,OFFSET('Echantillon (1)'!$AT$22,$W61-1,0,,))</f>
        <v>0.34625454545454543</v>
      </c>
      <c r="Z61" s="9">
        <f ca="1">IF($W61=0,0,OFFSET('Echantillon (2)'!$AT$22,$W61-1,0,,))</f>
        <v>0.35083636363636367</v>
      </c>
      <c r="AA61" s="9">
        <f ca="1">IF($W61=0,0,OFFSET('Echantillon (3)'!$AT$22,$W61-1,0,,))</f>
        <v>0.32792727272727273</v>
      </c>
      <c r="AB61" s="9">
        <f ca="1">IF($W61=0,0,OFFSET('Echantillon (4)'!$AT$22,$W61-1,0,,))</f>
        <v>0.47563636363636358</v>
      </c>
      <c r="AC61" s="9">
        <f ca="1">IF($W61=0,0,OFFSET('Echantillon (5)'!$AT$22,$W61-1,0,,))</f>
        <v>0.26930909090909094</v>
      </c>
      <c r="AD61" s="9">
        <f ca="1">IF($W61=0,0,OFFSET('Echantillon (6)'!$AT$22,$W61-1,0,,))</f>
        <v>0.2642181818181818</v>
      </c>
      <c r="AE61" s="9">
        <f ca="1">IF($W61=0,0,OFFSET('Echantillon (7)'!$AT$22,$W61-1,0,,))</f>
        <v>0.26930909090909094</v>
      </c>
      <c r="AF61" s="9">
        <f ca="1">IF($W61=0,0,OFFSET('Echantillon (8)'!$AT$22,$W61-1,0,,))</f>
        <v>0.26930909090909094</v>
      </c>
      <c r="AG61" s="9">
        <f ca="1">IF($W61=0,0,OFFSET('Echantillon (9)'!$AT$22,$W61-1,0,,))</f>
        <v>0.26930909090909094</v>
      </c>
      <c r="AH61" s="9">
        <f ca="1">IF($W61=0,0,OFFSET('Echantillon (10)'!$AT$22,$W61-1,0,,))</f>
        <v>0.26930909090909094</v>
      </c>
    </row>
    <row r="62" spans="15:34" x14ac:dyDescent="0.3">
      <c r="O62" s="54">
        <f t="shared" ca="1" si="4"/>
        <v>0</v>
      </c>
      <c r="P62" s="78">
        <f t="array" aca="1" ref="P62" ca="1">SUMPRODUCT(($Y62:OFFSET($Y62,0,$R$4-1,,))*($Y$5:OFFSET($Y$5,0,$R$4-1,,))*(IF($P$7=Catégories!$D$3,1,($Y$16:OFFSET($Y$16,0,$R$4-1,,))=$P$7))*(IF($P$8=Catégories!$D$7,1,($Y$17:OFFSET($Y$17,0,$R$4-1,,))=$P$8)))/SUMPRODUCT(($Y$5:OFFSET($Y$5,0,$R$4-1,,))*(IF($P$7=Catégories!$D$3,1,($Y$16:OFFSET($Y$16,0,$R$4-1,,))=$P$7))*(IF($P$8=Catégories!$D$7,1,($Y$17:OFFSET($Y$17,0,$R$4-1,,))=$P$8)))</f>
        <v>0</v>
      </c>
      <c r="Q62" s="78">
        <f t="array" aca="1" ref="Q62" ca="1">MAX(IF((IF($P$7=Catégories!$D$3,1,$Y$16:OFFSET($Y$16,0,$R$4-1,,)=$P$7))*(IF($P$8=Catégories!$D$7,1,$Y$17:OFFSET($Y$17,0,$R$4-1,,)=$P$8)),$Y62:OFFSET($Y62,0,$R$4-1,,),""))</f>
        <v>0</v>
      </c>
      <c r="R62" s="78">
        <f t="array" aca="1" ref="R62" ca="1">MIN(IF((IF($P$7=Catégories!$D$3,1,$Y$16:OFFSET($Y$16,0,$R$4-1,,)=$P$7))*(IF($P$8=Catégories!$D$7,1,$Y$17:OFFSET($Y$17,0,$R$4-1,,)=$P$8)),$Y62:OFFSET($Y62,0,$R$4-1,,),""))</f>
        <v>0</v>
      </c>
      <c r="S62" s="78">
        <f t="array" aca="1" ref="S62" ca="1">STDEV(IF((IF($P$7=Catégories!$D$3,1,$Y$16:OFFSET($Y$16,0,$R$4-1,,)=$P$7))*(IF($P$8=Catégories!$D$7,1,$Y$17:OFFSET($Y$17,0,$R$4-1,,)=$P$8)),$Y62:OFFSET($Y62,0,$R$4-1,,),""))</f>
        <v>0</v>
      </c>
      <c r="T62" s="9"/>
      <c r="U62" s="79">
        <f t="shared" ca="1" si="3"/>
        <v>0</v>
      </c>
      <c r="V62" s="52"/>
      <c r="W62" s="19">
        <f>IF(OR(W61=Catégories!$C$17,W61=0)=TRUE,0,W61+1)</f>
        <v>0</v>
      </c>
      <c r="X62" s="21">
        <f ca="1">IF($W62=0,0,OFFSET('Echantillon (1)'!$BE$22,$W62-1,0,,))</f>
        <v>0</v>
      </c>
      <c r="Y62" s="9">
        <f ca="1">IF($W62=0,0,OFFSET('Echantillon (1)'!$AT$22,$W62-1,0,,))</f>
        <v>0</v>
      </c>
      <c r="Z62" s="9">
        <f ca="1">IF($W62=0,0,OFFSET('Echantillon (2)'!$AT$22,$W62-1,0,,))</f>
        <v>0</v>
      </c>
      <c r="AA62" s="9">
        <f ca="1">IF($W62=0,0,OFFSET('Echantillon (3)'!$AT$22,$W62-1,0,,))</f>
        <v>0</v>
      </c>
      <c r="AB62" s="9">
        <f ca="1">IF($W62=0,0,OFFSET('Echantillon (4)'!$AT$22,$W62-1,0,,))</f>
        <v>0</v>
      </c>
      <c r="AC62" s="9">
        <f ca="1">IF($W62=0,0,OFFSET('Echantillon (5)'!$AT$22,$W62-1,0,,))</f>
        <v>0</v>
      </c>
      <c r="AD62" s="9">
        <f ca="1">IF($W62=0,0,OFFSET('Echantillon (6)'!$AT$22,$W62-1,0,,))</f>
        <v>0</v>
      </c>
      <c r="AE62" s="9">
        <f ca="1">IF($W62=0,0,OFFSET('Echantillon (7)'!$AT$22,$W62-1,0,,))</f>
        <v>0</v>
      </c>
      <c r="AF62" s="9">
        <f ca="1">IF($W62=0,0,OFFSET('Echantillon (8)'!$AT$22,$W62-1,0,,))</f>
        <v>0</v>
      </c>
      <c r="AG62" s="9">
        <f ca="1">IF($W62=0,0,OFFSET('Echantillon (9)'!$AT$22,$W62-1,0,,))</f>
        <v>0</v>
      </c>
      <c r="AH62" s="9">
        <f ca="1">IF($W62=0,0,OFFSET('Echantillon (10)'!$AT$22,$W62-1,0,,))</f>
        <v>0</v>
      </c>
    </row>
    <row r="63" spans="15:34" x14ac:dyDescent="0.3">
      <c r="O63" s="54">
        <f t="shared" ca="1" si="4"/>
        <v>0</v>
      </c>
      <c r="P63" s="78">
        <f t="array" aca="1" ref="P63" ca="1">SUMPRODUCT(($Y63:OFFSET($Y63,0,$R$4-1,,))*($Y$5:OFFSET($Y$5,0,$R$4-1,,))*(IF($P$7=Catégories!$D$3,1,($Y$16:OFFSET($Y$16,0,$R$4-1,,))=$P$7))*(IF($P$8=Catégories!$D$7,1,($Y$17:OFFSET($Y$17,0,$R$4-1,,))=$P$8)))/SUMPRODUCT(($Y$5:OFFSET($Y$5,0,$R$4-1,,))*(IF($P$7=Catégories!$D$3,1,($Y$16:OFFSET($Y$16,0,$R$4-1,,))=$P$7))*(IF($P$8=Catégories!$D$7,1,($Y$17:OFFSET($Y$17,0,$R$4-1,,))=$P$8)))</f>
        <v>0</v>
      </c>
      <c r="Q63" s="78">
        <f t="array" aca="1" ref="Q63" ca="1">MAX(IF((IF($P$7=Catégories!$D$3,1,$Y$16:OFFSET($Y$16,0,$R$4-1,,)=$P$7))*(IF($P$8=Catégories!$D$7,1,$Y$17:OFFSET($Y$17,0,$R$4-1,,)=$P$8)),$Y63:OFFSET($Y63,0,$R$4-1,,),""))</f>
        <v>0</v>
      </c>
      <c r="R63" s="78">
        <f t="array" aca="1" ref="R63" ca="1">MIN(IF((IF($P$7=Catégories!$D$3,1,$Y$16:OFFSET($Y$16,0,$R$4-1,,)=$P$7))*(IF($P$8=Catégories!$D$7,1,$Y$17:OFFSET($Y$17,0,$R$4-1,,)=$P$8)),$Y63:OFFSET($Y63,0,$R$4-1,,),""))</f>
        <v>0</v>
      </c>
      <c r="S63" s="78">
        <f t="array" aca="1" ref="S63" ca="1">STDEV(IF((IF($P$7=Catégories!$D$3,1,$Y$16:OFFSET($Y$16,0,$R$4-1,,)=$P$7))*(IF($P$8=Catégories!$D$7,1,$Y$17:OFFSET($Y$17,0,$R$4-1,,)=$P$8)),$Y63:OFFSET($Y63,0,$R$4-1,,),""))</f>
        <v>0</v>
      </c>
      <c r="T63" s="9"/>
      <c r="U63" s="79">
        <f t="shared" ca="1" si="3"/>
        <v>0</v>
      </c>
      <c r="V63" s="52"/>
      <c r="W63" s="19">
        <f>IF(OR(W62=Catégories!$C$17,W62=0)=TRUE,0,W62+1)</f>
        <v>0</v>
      </c>
      <c r="X63" s="21">
        <f ca="1">IF($W63=0,0,OFFSET('Echantillon (1)'!$BE$22,$W63-1,0,,))</f>
        <v>0</v>
      </c>
      <c r="Y63" s="9">
        <f ca="1">IF($W63=0,0,OFFSET('Echantillon (1)'!$AT$22,$W63-1,0,,))</f>
        <v>0</v>
      </c>
      <c r="Z63" s="9">
        <f ca="1">IF($W63=0,0,OFFSET('Echantillon (2)'!$AT$22,$W63-1,0,,))</f>
        <v>0</v>
      </c>
      <c r="AA63" s="9">
        <f ca="1">IF($W63=0,0,OFFSET('Echantillon (3)'!$AT$22,$W63-1,0,,))</f>
        <v>0</v>
      </c>
      <c r="AB63" s="9">
        <f ca="1">IF($W63=0,0,OFFSET('Echantillon (4)'!$AT$22,$W63-1,0,,))</f>
        <v>0</v>
      </c>
      <c r="AC63" s="9">
        <f ca="1">IF($W63=0,0,OFFSET('Echantillon (5)'!$AT$22,$W63-1,0,,))</f>
        <v>0</v>
      </c>
      <c r="AD63" s="9">
        <f ca="1">IF($W63=0,0,OFFSET('Echantillon (6)'!$AT$22,$W63-1,0,,))</f>
        <v>0</v>
      </c>
      <c r="AE63" s="9">
        <f ca="1">IF($W63=0,0,OFFSET('Echantillon (7)'!$AT$22,$W63-1,0,,))</f>
        <v>0</v>
      </c>
      <c r="AF63" s="9">
        <f ca="1">IF($W63=0,0,OFFSET('Echantillon (8)'!$AT$22,$W63-1,0,,))</f>
        <v>0</v>
      </c>
      <c r="AG63" s="9">
        <f ca="1">IF($W63=0,0,OFFSET('Echantillon (9)'!$AT$22,$W63-1,0,,))</f>
        <v>0</v>
      </c>
      <c r="AH63" s="9">
        <f ca="1">IF($W63=0,0,OFFSET('Echantillon (10)'!$AT$22,$W63-1,0,,))</f>
        <v>0</v>
      </c>
    </row>
    <row r="64" spans="15:34" x14ac:dyDescent="0.3">
      <c r="O64" s="54">
        <f t="shared" ca="1" si="4"/>
        <v>0</v>
      </c>
      <c r="P64" s="78">
        <f t="array" aca="1" ref="P64" ca="1">SUMPRODUCT(($Y64:OFFSET($Y64,0,$R$4-1,,))*($Y$5:OFFSET($Y$5,0,$R$4-1,,))*(IF($P$7=Catégories!$D$3,1,($Y$16:OFFSET($Y$16,0,$R$4-1,,))=$P$7))*(IF($P$8=Catégories!$D$7,1,($Y$17:OFFSET($Y$17,0,$R$4-1,,))=$P$8)))/SUMPRODUCT(($Y$5:OFFSET($Y$5,0,$R$4-1,,))*(IF($P$7=Catégories!$D$3,1,($Y$16:OFFSET($Y$16,0,$R$4-1,,))=$P$7))*(IF($P$8=Catégories!$D$7,1,($Y$17:OFFSET($Y$17,0,$R$4-1,,))=$P$8)))</f>
        <v>0</v>
      </c>
      <c r="Q64" s="78">
        <f t="array" aca="1" ref="Q64" ca="1">MAX(IF((IF($P$7=Catégories!$D$3,1,$Y$16:OFFSET($Y$16,0,$R$4-1,,)=$P$7))*(IF($P$8=Catégories!$D$7,1,$Y$17:OFFSET($Y$17,0,$R$4-1,,)=$P$8)),$Y64:OFFSET($Y64,0,$R$4-1,,),""))</f>
        <v>0</v>
      </c>
      <c r="R64" s="78">
        <f t="array" aca="1" ref="R64" ca="1">MIN(IF((IF($P$7=Catégories!$D$3,1,$Y$16:OFFSET($Y$16,0,$R$4-1,,)=$P$7))*(IF($P$8=Catégories!$D$7,1,$Y$17:OFFSET($Y$17,0,$R$4-1,,)=$P$8)),$Y64:OFFSET($Y64,0,$R$4-1,,),""))</f>
        <v>0</v>
      </c>
      <c r="S64" s="78">
        <f t="array" aca="1" ref="S64" ca="1">STDEV(IF((IF($P$7=Catégories!$D$3,1,$Y$16:OFFSET($Y$16,0,$R$4-1,,)=$P$7))*(IF($P$8=Catégories!$D$7,1,$Y$17:OFFSET($Y$17,0,$R$4-1,,)=$P$8)),$Y64:OFFSET($Y64,0,$R$4-1,,),""))</f>
        <v>0</v>
      </c>
      <c r="T64" s="9"/>
      <c r="U64" s="79">
        <f t="shared" ca="1" si="3"/>
        <v>0</v>
      </c>
      <c r="V64" s="52"/>
      <c r="W64" s="19">
        <f>IF(OR(W63=Catégories!$C$17,W63=0)=TRUE,0,W63+1)</f>
        <v>0</v>
      </c>
      <c r="X64" s="21">
        <f ca="1">IF($W64=0,0,OFFSET('Echantillon (1)'!$BE$22,$W64-1,0,,))</f>
        <v>0</v>
      </c>
      <c r="Y64" s="9">
        <f ca="1">IF($W64=0,0,OFFSET('Echantillon (1)'!$AT$22,$W64-1,0,,))</f>
        <v>0</v>
      </c>
      <c r="Z64" s="9">
        <f ca="1">IF($W64=0,0,OFFSET('Echantillon (2)'!$AT$22,$W64-1,0,,))</f>
        <v>0</v>
      </c>
      <c r="AA64" s="9">
        <f ca="1">IF($W64=0,0,OFFSET('Echantillon (3)'!$AT$22,$W64-1,0,,))</f>
        <v>0</v>
      </c>
      <c r="AB64" s="9">
        <f ca="1">IF($W64=0,0,OFFSET('Echantillon (4)'!$AT$22,$W64-1,0,,))</f>
        <v>0</v>
      </c>
      <c r="AC64" s="9">
        <f ca="1">IF($W64=0,0,OFFSET('Echantillon (5)'!$AT$22,$W64-1,0,,))</f>
        <v>0</v>
      </c>
      <c r="AD64" s="9">
        <f ca="1">IF($W64=0,0,OFFSET('Echantillon (6)'!$AT$22,$W64-1,0,,))</f>
        <v>0</v>
      </c>
      <c r="AE64" s="9">
        <f ca="1">IF($W64=0,0,OFFSET('Echantillon (7)'!$AT$22,$W64-1,0,,))</f>
        <v>0</v>
      </c>
      <c r="AF64" s="9">
        <f ca="1">IF($W64=0,0,OFFSET('Echantillon (8)'!$AT$22,$W64-1,0,,))</f>
        <v>0</v>
      </c>
      <c r="AG64" s="9">
        <f ca="1">IF($W64=0,0,OFFSET('Echantillon (9)'!$AT$22,$W64-1,0,,))</f>
        <v>0</v>
      </c>
      <c r="AH64" s="9">
        <f ca="1">IF($W64=0,0,OFFSET('Echantillon (10)'!$AT$22,$W64-1,0,,))</f>
        <v>0</v>
      </c>
    </row>
    <row r="66" spans="1:34" x14ac:dyDescent="0.3">
      <c r="P66" s="49"/>
      <c r="Q66" s="49"/>
      <c r="R66" s="49"/>
      <c r="S66" s="49"/>
      <c r="T66" s="9"/>
      <c r="U66" s="49"/>
      <c r="V66" s="52"/>
    </row>
    <row r="67" spans="1:34" x14ac:dyDescent="0.3">
      <c r="A67" s="59" t="s">
        <v>58</v>
      </c>
      <c r="D67" s="51"/>
    </row>
    <row r="68" spans="1:34" x14ac:dyDescent="0.3">
      <c r="A68" s="59">
        <f>Catégories!C17</f>
        <v>13</v>
      </c>
      <c r="D68" s="51"/>
    </row>
    <row r="69" spans="1:34" x14ac:dyDescent="0.3">
      <c r="A69" s="59" t="s">
        <v>59</v>
      </c>
      <c r="D69" s="51"/>
    </row>
    <row r="70" spans="1:34" x14ac:dyDescent="0.3">
      <c r="A70" s="59">
        <f ca="1">Catégories!B18</f>
        <v>46</v>
      </c>
      <c r="D70" s="51"/>
      <c r="O70" s="66" t="s">
        <v>163</v>
      </c>
    </row>
    <row r="71" spans="1:34" x14ac:dyDescent="0.3">
      <c r="D71" s="51"/>
    </row>
    <row r="72" spans="1:34" x14ac:dyDescent="0.3">
      <c r="A72" s="59" t="s">
        <v>60</v>
      </c>
      <c r="B72" s="59" t="s">
        <v>61</v>
      </c>
      <c r="C72" s="59" t="s">
        <v>62</v>
      </c>
      <c r="D72" s="51"/>
      <c r="O72" s="55" t="s">
        <v>127</v>
      </c>
      <c r="P72" s="35" t="s">
        <v>115</v>
      </c>
      <c r="Q72" s="35" t="s">
        <v>116</v>
      </c>
      <c r="R72" s="35" t="s">
        <v>117</v>
      </c>
      <c r="S72" s="35" t="s">
        <v>118</v>
      </c>
      <c r="T72" s="73"/>
      <c r="U72" s="35" t="s">
        <v>140</v>
      </c>
    </row>
    <row r="73" spans="1:34" x14ac:dyDescent="0.3">
      <c r="A73" s="60">
        <v>1</v>
      </c>
      <c r="B73" s="59">
        <f ca="1">IF(A73=0,0,HLOOKUP(A73-1,OFFSET(Catégories!$D$18:$D$19,0,0,2,Catégories!$C$17),2,TRUE))</f>
        <v>1</v>
      </c>
      <c r="C73" s="59">
        <f ca="1">IF(A73=0,0,A73-OFFSET(Catégories!$D$18,0,B73-1,,))</f>
        <v>1</v>
      </c>
      <c r="D73" s="51"/>
      <c r="O73" s="54" t="str">
        <f ca="1">IF(A73=0,0,INDEX(OFFSET(Catégories!$D$21:$D$31,0,0,10,Catégories!$C$17),C73,B73))</f>
        <v>1.1 -Déchets alimentaires ,  gaspillage - compostable</v>
      </c>
      <c r="P73" s="78">
        <f t="array" aca="1" ref="P73" ca="1">SUMPRODUCT(($Y73:OFFSET($Y73,0,$R$4-1,,))*($Y$5:OFFSET($Y$5,0,$R$4-1,,))*(IF($P$7=Catégories!$D$3,1,($Y$16:OFFSET($Y$16,0,$R$4-1,,))=$P$7))*(IF($P$8=Catégories!$D$7,1,($Y$17:OFFSET($Y$17,0,$R$4-1,,))=$P$8)))/SUMPRODUCT(($Y$5:OFFSET($Y$5,0,$R$4-1,,))*(IF($P$7=Catégories!$D$3,1,($Y$16:OFFSET($Y$16,0,$R$4-1,,))=$P$7))*(IF($P$8=Catégories!$D$7,1,($Y$17:OFFSET($Y$17,0,$R$4-1,,))=$P$8)))</f>
        <v>9.427375756062685E-2</v>
      </c>
      <c r="Q73" s="78">
        <f t="array" aca="1" ref="Q73" ca="1">MAX(IF((IF($P$7=Catégories!$D$3,1,$Y$16:OFFSET($Y$16,0,$R$4-1,,)=$P$7))*(IF($P$8=Catégories!$D$7,1,$Y$17:OFFSET($Y$17,0,$R$4-1,,)=$P$8)),$Y73:OFFSET($Y73,0,$R$4-1,,),""))</f>
        <v>0.16051219417490512</v>
      </c>
      <c r="R73" s="78">
        <f t="array" aca="1" ref="R73" ca="1">MIN(IF((IF($P$7=Catégories!$D$3,1,$Y$16:OFFSET($Y$16,0,$R$4-1,,)=$P$7))*(IF($P$8=Catégories!$D$7,1,$Y$17:OFFSET($Y$17,0,$R$4-1,,)=$P$8)),$Y73:OFFSET($Y73,0,$R$4-1,,),""))</f>
        <v>4.6631016042780749E-2</v>
      </c>
      <c r="S73" s="78">
        <f t="array" aca="1" ref="S73" ca="1">STDEV(IF((IF($P$7=Catégories!$D$3,1,$Y$16:OFFSET($Y$16,0,$R$4-1,,)=$P$7))*(IF($P$8=Catégories!$D$7,1,$Y$17:OFFSET($Y$17,0,$R$4-1,,)=$P$8)),$Y73:OFFSET($Y73,0,$R$4-1,,),""))</f>
        <v>5.917415474917883E-2</v>
      </c>
      <c r="T73" s="9"/>
      <c r="U73" s="79">
        <f t="shared" ref="U73:U136" ca="1" si="5">P73*$P$16</f>
        <v>23.568439390156712</v>
      </c>
      <c r="V73" s="52"/>
      <c r="X73" s="21" t="str">
        <f ca="1">O73</f>
        <v>1.1 -Déchets alimentaires ,  gaspillage - compostable</v>
      </c>
      <c r="Y73" s="9">
        <f ca="1">IF($O73=0,0,OFFSET('Echantillon (1)'!$AP$22,$A73-1,0,,))</f>
        <v>0.16051219417490512</v>
      </c>
      <c r="Z73" s="9">
        <f ca="1">IF($O73=0,0,OFFSET('Echantillon (2)'!$AP$22,$A73-1,0,,))</f>
        <v>7.5678062464194701E-2</v>
      </c>
      <c r="AA73" s="9">
        <f ca="1">IF($O73=0,0,OFFSET('Echantillon (3)'!$AP$22,$A73-1,0,,))</f>
        <v>0.15201627463445644</v>
      </c>
      <c r="AB73" s="9">
        <f ca="1">IF($O73=0,0,OFFSET('Echantillon (4)'!$AP$22,$A73-1,0,,))</f>
        <v>4.6631016042780749E-2</v>
      </c>
      <c r="AC73" s="9">
        <f ca="1">IF($O73=0,0,OFFSET('Echantillon (5)'!$AP$22,$A73-1,0,,))</f>
        <v>0.15069092142767188</v>
      </c>
      <c r="AD73" s="9">
        <f ca="1">IF($O73=0,0,OFFSET('Echantillon (6)'!$AP$22,$A73-1,0,,))</f>
        <v>0.16293696578974731</v>
      </c>
      <c r="AE73" s="9">
        <f ca="1">IF($O73=0,0,OFFSET('Echantillon (7)'!$AP$22,$A73-1,0,,))</f>
        <v>0.182628252966413</v>
      </c>
      <c r="AF73" s="9">
        <f ca="1">IF($O73=0,0,OFFSET('Echantillon (8)'!$AP$22,$A73-1,0,,))</f>
        <v>0.182628252966413</v>
      </c>
      <c r="AG73" s="9">
        <f ca="1">IF($O73=0,0,OFFSET('Echantillon (9)'!$AP$22,$A73-1,0,,))</f>
        <v>0.182628252966413</v>
      </c>
      <c r="AH73" s="9">
        <f ca="1">IF($O73=0,0,OFFSET('Echantillon (10)'!$AP$22,$A73-1,0,,))</f>
        <v>0.182628252966413</v>
      </c>
    </row>
    <row r="74" spans="1:34" x14ac:dyDescent="0.3">
      <c r="A74" s="60">
        <f ca="1">IF(OR(A73=$A$70,A73=0)=TRUE,0,A73+1)</f>
        <v>2</v>
      </c>
      <c r="B74" s="59">
        <f ca="1">IF(A74=0,0,HLOOKUP(A74-1,OFFSET(Catégories!$D$18:$D$19,0,0,2,Catégories!$C$17),2,TRUE))</f>
        <v>1</v>
      </c>
      <c r="C74" s="59">
        <f ca="1">IF(A74=0,0,A74-OFFSET(Catégories!$D$18,0,B74-1,,))</f>
        <v>2</v>
      </c>
      <c r="D74" s="51"/>
      <c r="O74" s="54" t="str">
        <f ca="1">IF(A74=0,0,INDEX(OFFSET(Catégories!$D$21:$D$31,0,0,10,Catégories!$C$17),C74,B74))</f>
        <v>1.2 Produits alimentaires non consommés</v>
      </c>
      <c r="P74" s="78">
        <f t="array" aca="1" ref="P74" ca="1">SUMPRODUCT(($Y74:OFFSET($Y74,0,$R$4-1,,))*($Y$5:OFFSET($Y$5,0,$R$4-1,,))*(IF($P$7=Catégories!$D$3,1,($Y$16:OFFSET($Y$16,0,$R$4-1,,))=$P$7))*(IF($P$8=Catégories!$D$7,1,($Y$17:OFFSET($Y$17,0,$R$4-1,,))=$P$8)))/SUMPRODUCT(($Y$5:OFFSET($Y$5,0,$R$4-1,,))*(IF($P$7=Catégories!$D$3,1,($Y$16:OFFSET($Y$16,0,$R$4-1,,))=$P$7))*(IF($P$8=Catégories!$D$7,1,($Y$17:OFFSET($Y$17,0,$R$4-1,,))=$P$8)))</f>
        <v>4.1910648605566488E-2</v>
      </c>
      <c r="Q74" s="78">
        <f t="array" aca="1" ref="Q74" ca="1">MAX(IF((IF($P$7=Catégories!$D$3,1,$Y$16:OFFSET($Y$16,0,$R$4-1,,)=$P$7))*(IF($P$8=Catégories!$D$7,1,$Y$17:OFFSET($Y$17,0,$R$4-1,,)=$P$8)),$Y74:OFFSET($Y74,0,$R$4-1,,),""))</f>
        <v>7.4690028969397498E-2</v>
      </c>
      <c r="R74" s="78">
        <f t="array" aca="1" ref="R74" ca="1">MIN(IF((IF($P$7=Catégories!$D$3,1,$Y$16:OFFSET($Y$16,0,$R$4-1,,)=$P$7))*(IF($P$8=Catégories!$D$7,1,$Y$17:OFFSET($Y$17,0,$R$4-1,,)=$P$8)),$Y74:OFFSET($Y74,0,$R$4-1,,),""))</f>
        <v>0</v>
      </c>
      <c r="S74" s="78">
        <f t="array" aca="1" ref="S74" ca="1">STDEV(IF((IF($P$7=Catégories!$D$3,1,$Y$16:OFFSET($Y$16,0,$R$4-1,,)=$P$7))*(IF($P$8=Catégories!$D$7,1,$Y$17:OFFSET($Y$17,0,$R$4-1,,)=$P$8)),$Y74:OFFSET($Y74,0,$R$4-1,,),""))</f>
        <v>3.8173094603912501E-2</v>
      </c>
      <c r="T74" s="9"/>
      <c r="U74" s="79">
        <f t="shared" ca="1" si="5"/>
        <v>10.477662151391621</v>
      </c>
      <c r="X74" s="21" t="str">
        <f t="shared" ref="X74:X137" ca="1" si="6">O74</f>
        <v>1.2 Produits alimentaires non consommés</v>
      </c>
      <c r="Y74" s="9">
        <f ca="1">IF($O74=0,0,OFFSET('Echantillon (1)'!$AP$22,$A74-1,0,,))</f>
        <v>7.4690028969397498E-2</v>
      </c>
      <c r="Z74" s="9">
        <f ca="1">IF($O74=0,0,OFFSET('Echantillon (2)'!$AP$22,$A74-1,0,,))</f>
        <v>5.1041916847301964E-2</v>
      </c>
      <c r="AA74" s="9">
        <f ca="1">IF($O74=0,0,OFFSET('Echantillon (3)'!$AP$22,$A74-1,0,,))</f>
        <v>7.0736681500317866E-2</v>
      </c>
      <c r="AB74" s="9">
        <f ca="1">IF($O74=0,0,OFFSET('Echantillon (4)'!$AP$22,$A74-1,0,,))</f>
        <v>0</v>
      </c>
      <c r="AC74" s="9">
        <f ca="1">IF($O74=0,0,OFFSET('Echantillon (5)'!$AP$22,$A74-1,0,,))</f>
        <v>6.9433858759487085E-2</v>
      </c>
      <c r="AD74" s="9">
        <f ca="1">IF($O74=0,0,OFFSET('Echantillon (6)'!$AP$22,$A74-1,0,,))</f>
        <v>7.4096272698913848E-2</v>
      </c>
      <c r="AE74" s="9">
        <f ca="1">IF($O74=0,0,OFFSET('Echantillon (7)'!$AP$22,$A74-1,0,,))</f>
        <v>8.3444302241036036E-2</v>
      </c>
      <c r="AF74" s="9">
        <f ca="1">IF($O74=0,0,OFFSET('Echantillon (8)'!$AP$22,$A74-1,0,,))</f>
        <v>8.3444302241036036E-2</v>
      </c>
      <c r="AG74" s="9">
        <f ca="1">IF($O74=0,0,OFFSET('Echantillon (9)'!$AP$22,$A74-1,0,,))</f>
        <v>8.3444302241036036E-2</v>
      </c>
      <c r="AH74" s="9">
        <f ca="1">IF($O74=0,0,OFFSET('Echantillon (10)'!$AP$22,$A74-1,0,,))</f>
        <v>8.3444302241036036E-2</v>
      </c>
    </row>
    <row r="75" spans="1:34" x14ac:dyDescent="0.3">
      <c r="A75" s="60">
        <f t="shared" ref="A75:A127" ca="1" si="7">IF(OR(A74=$A$70,A74=0)=TRUE,0,A74+1)</f>
        <v>3</v>
      </c>
      <c r="B75" s="59">
        <f ca="1">IF(A75=0,0,HLOOKUP(A75-1,OFFSET(Catégories!$D$18:$D$19,0,0,2,Catégories!$C$17),2,TRUE))</f>
        <v>1</v>
      </c>
      <c r="C75" s="59">
        <f ca="1">IF(A75=0,0,A75-OFFSET(Catégories!$D$18,0,B75-1,,))</f>
        <v>3</v>
      </c>
      <c r="D75" s="51"/>
      <c r="O75" s="54" t="str">
        <f ca="1">IF(A75=0,0,INDEX(OFFSET(Catégories!$D$21:$D$31,0,0,10,Catégories!$C$17),C75,B75))</f>
        <v>1.3 Déchets de jardin</v>
      </c>
      <c r="P75" s="78">
        <f t="array" aca="1" ref="P75" ca="1">SUMPRODUCT(($Y75:OFFSET($Y75,0,$R$4-1,,))*($Y$5:OFFSET($Y$5,0,$R$4-1,,))*(IF($P$7=Catégories!$D$3,1,($Y$16:OFFSET($Y$16,0,$R$4-1,,))=$P$7))*(IF($P$8=Catégories!$D$7,1,($Y$17:OFFSET($Y$17,0,$R$4-1,,))=$P$8)))/SUMPRODUCT(($Y$5:OFFSET($Y$5,0,$R$4-1,,))*(IF($P$7=Catégories!$D$3,1,($Y$16:OFFSET($Y$16,0,$R$4-1,,))=$P$7))*(IF($P$8=Catégories!$D$7,1,($Y$17:OFFSET($Y$17,0,$R$4-1,,))=$P$8)))</f>
        <v>1.8926484576708792E-2</v>
      </c>
      <c r="Q75" s="78">
        <f t="array" aca="1" ref="Q75" ca="1">MAX(IF((IF($P$7=Catégories!$D$3,1,$Y$16:OFFSET($Y$16,0,$R$4-1,,)=$P$7))*(IF($P$8=Catégories!$D$7,1,$Y$17:OFFSET($Y$17,0,$R$4-1,,)=$P$8)),$Y75:OFFSET($Y75,0,$R$4-1,,),""))</f>
        <v>3.4961271911944557E-2</v>
      </c>
      <c r="R75" s="78">
        <f t="array" aca="1" ref="R75" ca="1">MIN(IF((IF($P$7=Catégories!$D$3,1,$Y$16:OFFSET($Y$16,0,$R$4-1,,)=$P$7))*(IF($P$8=Catégories!$D$7,1,$Y$17:OFFSET($Y$17,0,$R$4-1,,)=$P$8)),$Y75:OFFSET($Y75,0,$R$4-1,,),""))</f>
        <v>0</v>
      </c>
      <c r="S75" s="78">
        <f t="array" aca="1" ref="S75" ca="1">STDEV(IF((IF($P$7=Catégories!$D$3,1,$Y$16:OFFSET($Y$16,0,$R$4-1,,)=$P$7))*(IF($P$8=Catégories!$D$7,1,$Y$17:OFFSET($Y$17,0,$R$4-1,,)=$P$8)),$Y75:OFFSET($Y75,0,$R$4-1,,),""))</f>
        <v>1.7659107229061378E-2</v>
      </c>
      <c r="T75" s="9"/>
      <c r="U75" s="79">
        <f t="shared" ca="1" si="5"/>
        <v>4.7316211441771978</v>
      </c>
      <c r="X75" s="21" t="str">
        <f t="shared" ca="1" si="6"/>
        <v>1.3 Déchets de jardin</v>
      </c>
      <c r="Y75" s="9">
        <f ca="1">IF($O75=0,0,OFFSET('Echantillon (1)'!$AP$22,$A75-1,0,,))</f>
        <v>2.181818181818182E-2</v>
      </c>
      <c r="Z75" s="9">
        <f ca="1">IF($O75=0,0,OFFSET('Echantillon (2)'!$AP$22,$A75-1,0,,))</f>
        <v>3.4961271911944557E-2</v>
      </c>
      <c r="AA75" s="9">
        <f ca="1">IF($O75=0,0,OFFSET('Echantillon (3)'!$AP$22,$A75-1,0,,))</f>
        <v>0</v>
      </c>
      <c r="AB75" s="9">
        <f ca="1">IF($O75=0,0,OFFSET('Echantillon (4)'!$AP$22,$A75-1,0,,))</f>
        <v>0</v>
      </c>
      <c r="AC75" s="9">
        <f ca="1">IF($O75=0,0,OFFSET('Echantillon (5)'!$AP$22,$A75-1,0,,))</f>
        <v>2.181818181818182E-2</v>
      </c>
      <c r="AD75" s="9">
        <f ca="1">IF($O75=0,0,OFFSET('Echantillon (6)'!$AP$22,$A75-1,0,,))</f>
        <v>2.181818181818182E-2</v>
      </c>
      <c r="AE75" s="9">
        <f ca="1">IF($O75=0,0,OFFSET('Echantillon (7)'!$AP$22,$A75-1,0,,))</f>
        <v>2.181818181818182E-2</v>
      </c>
      <c r="AF75" s="9">
        <f ca="1">IF($O75=0,0,OFFSET('Echantillon (8)'!$AP$22,$A75-1,0,,))</f>
        <v>2.181818181818182E-2</v>
      </c>
      <c r="AG75" s="9">
        <f ca="1">IF($O75=0,0,OFFSET('Echantillon (9)'!$AP$22,$A75-1,0,,))</f>
        <v>2.181818181818182E-2</v>
      </c>
      <c r="AH75" s="9">
        <f ca="1">IF($O75=0,0,OFFSET('Echantillon (10)'!$AP$22,$A75-1,0,,))</f>
        <v>2.181818181818182E-2</v>
      </c>
    </row>
    <row r="76" spans="1:34" x14ac:dyDescent="0.3">
      <c r="A76" s="60">
        <f t="shared" ca="1" si="7"/>
        <v>4</v>
      </c>
      <c r="B76" s="59">
        <f ca="1">IF(A76=0,0,HLOOKUP(A76-1,OFFSET(Catégories!$D$18:$D$19,0,0,2,Catégories!$C$17),2,TRUE))</f>
        <v>1</v>
      </c>
      <c r="C76" s="59">
        <f ca="1">IF(A76=0,0,A76-OFFSET(Catégories!$D$18,0,B76-1,,))</f>
        <v>4</v>
      </c>
      <c r="D76" s="51"/>
      <c r="O76" s="54" t="str">
        <f ca="1">IF(A76=0,0,INDEX(OFFSET(Catégories!$D$21:$D$31,0,0,10,Catégories!$C$17),C76,B76))</f>
        <v xml:space="preserve">1.4 Autres putrescibles </v>
      </c>
      <c r="P76" s="78">
        <f t="array" aca="1" ref="P76" ca="1">SUMPRODUCT(($Y76:OFFSET($Y76,0,$R$4-1,,))*($Y$5:OFFSET($Y$5,0,$R$4-1,,))*(IF($P$7=Catégories!$D$3,1,($Y$16:OFFSET($Y$16,0,$R$4-1,,))=$P$7))*(IF($P$8=Catégories!$D$7,1,($Y$17:OFFSET($Y$17,0,$R$4-1,,))=$P$8)))/SUMPRODUCT(($Y$5:OFFSET($Y$5,0,$R$4-1,,))*(IF($P$7=Catégories!$D$3,1,($Y$16:OFFSET($Y$16,0,$R$4-1,,))=$P$7))*(IF($P$8=Catégories!$D$7,1,($Y$17:OFFSET($Y$17,0,$R$4-1,,))=$P$8)))</f>
        <v>8.0420336739416651E-3</v>
      </c>
      <c r="Q76" s="78">
        <f t="array" aca="1" ref="Q76" ca="1">MAX(IF((IF($P$7=Catégories!$D$3,1,$Y$16:OFFSET($Y$16,0,$R$4-1,,)=$P$7))*(IF($P$8=Catégories!$D$7,1,$Y$17:OFFSET($Y$17,0,$R$4-1,,)=$P$8)),$Y76:OFFSET($Y76,0,$R$4-1,,),""))</f>
        <v>1.3822536744692434E-2</v>
      </c>
      <c r="R76" s="78">
        <f t="array" aca="1" ref="R76" ca="1">MIN(IF((IF($P$7=Catégories!$D$3,1,$Y$16:OFFSET($Y$16,0,$R$4-1,,)=$P$7))*(IF($P$8=Catégories!$D$7,1,$Y$17:OFFSET($Y$17,0,$R$4-1,,)=$P$8)),$Y76:OFFSET($Y76,0,$R$4-1,,),""))</f>
        <v>0</v>
      </c>
      <c r="S76" s="78">
        <f t="array" aca="1" ref="S76" ca="1">STDEV(IF((IF($P$7=Catégories!$D$3,1,$Y$16:OFFSET($Y$16,0,$R$4-1,,)=$P$7))*(IF($P$8=Catégories!$D$7,1,$Y$17:OFFSET($Y$17,0,$R$4-1,,)=$P$8)),$Y76:OFFSET($Y76,0,$R$4-1,,),""))</f>
        <v>7.1834198691479705E-3</v>
      </c>
      <c r="T76" s="9"/>
      <c r="U76" s="79">
        <f t="shared" ca="1" si="5"/>
        <v>2.0105084184854163</v>
      </c>
      <c r="X76" s="21" t="str">
        <f t="shared" ca="1" si="6"/>
        <v xml:space="preserve">1.4 Autres putrescibles </v>
      </c>
      <c r="Y76" s="9">
        <f ca="1">IF($O76=0,0,OFFSET('Echantillon (1)'!$AP$22,$A76-1,0,,))</f>
        <v>1.3822536744692434E-2</v>
      </c>
      <c r="Z76" s="9">
        <f ca="1">IF($O76=0,0,OFFSET('Echantillon (2)'!$AP$22,$A76-1,0,,))</f>
        <v>1.0303564277132559E-2</v>
      </c>
      <c r="AA76" s="9">
        <f ca="1">IF($O76=0,0,OFFSET('Echantillon (3)'!$AP$22,$A76-1,0,,))</f>
        <v>1.3090909090909092E-2</v>
      </c>
      <c r="AB76" s="9">
        <f ca="1">IF($O76=0,0,OFFSET('Echantillon (4)'!$AP$22,$A76-1,0,,))</f>
        <v>0</v>
      </c>
      <c r="AC76" s="9">
        <f ca="1">IF($O76=0,0,OFFSET('Echantillon (5)'!$AP$22,$A76-1,0,,))</f>
        <v>1.4183493925429409E-2</v>
      </c>
      <c r="AD76" s="9">
        <f ca="1">IF($O76=0,0,OFFSET('Echantillon (6)'!$AP$22,$A76-1,0,,))</f>
        <v>1.7060092449922959E-2</v>
      </c>
      <c r="AE76" s="9">
        <f ca="1">IF($O76=0,0,OFFSET('Echantillon (7)'!$AP$22,$A76-1,0,,))</f>
        <v>1.8430048992923248E-2</v>
      </c>
      <c r="AF76" s="9">
        <f ca="1">IF($O76=0,0,OFFSET('Echantillon (8)'!$AP$22,$A76-1,0,,))</f>
        <v>1.8430048992923248E-2</v>
      </c>
      <c r="AG76" s="9">
        <f ca="1">IF($O76=0,0,OFFSET('Echantillon (9)'!$AP$22,$A76-1,0,,))</f>
        <v>1.8430048992923248E-2</v>
      </c>
      <c r="AH76" s="9">
        <f ca="1">IF($O76=0,0,OFFSET('Echantillon (10)'!$AP$22,$A76-1,0,,))</f>
        <v>1.8430048992923248E-2</v>
      </c>
    </row>
    <row r="77" spans="1:34" x14ac:dyDescent="0.3">
      <c r="A77" s="60">
        <f t="shared" ca="1" si="7"/>
        <v>5</v>
      </c>
      <c r="B77" s="59">
        <f ca="1">IF(A77=0,0,HLOOKUP(A77-1,OFFSET(Catégories!$D$18:$D$19,0,0,2,Catégories!$C$17),2,TRUE))</f>
        <v>2</v>
      </c>
      <c r="C77" s="59">
        <f ca="1">IF(A77=0,0,A77-OFFSET(Catégories!$D$18,0,B77-1,,))</f>
        <v>1</v>
      </c>
      <c r="D77" s="51"/>
      <c r="O77" s="54" t="str">
        <f ca="1">IF(A77=0,0,INDEX(OFFSET(Catégories!$D$21:$D$31,0,0,10,Catégories!$C$17),C77,B77))</f>
        <v>2.1 Emballages papiers</v>
      </c>
      <c r="P77" s="78">
        <f t="array" aca="1" ref="P77" ca="1">SUMPRODUCT(($Y77:OFFSET($Y77,0,$R$4-1,,))*($Y$5:OFFSET($Y$5,0,$R$4-1,,))*(IF($P$7=Catégories!$D$3,1,($Y$16:OFFSET($Y$16,0,$R$4-1,,))=$P$7))*(IF($P$8=Catégories!$D$7,1,($Y$17:OFFSET($Y$17,0,$R$4-1,,))=$P$8)))/SUMPRODUCT(($Y$5:OFFSET($Y$5,0,$R$4-1,,))*(IF($P$7=Catégories!$D$3,1,($Y$16:OFFSET($Y$16,0,$R$4-1,,))=$P$7))*(IF($P$8=Catégories!$D$7,1,($Y$17:OFFSET($Y$17,0,$R$4-1,,))=$P$8)))</f>
        <v>0</v>
      </c>
      <c r="Q77" s="78">
        <f t="array" aca="1" ref="Q77" ca="1">MAX(IF((IF($P$7=Catégories!$D$3,1,$Y$16:OFFSET($Y$16,0,$R$4-1,,)=$P$7))*(IF($P$8=Catégories!$D$7,1,$Y$17:OFFSET($Y$17,0,$R$4-1,,)=$P$8)),$Y77:OFFSET($Y77,0,$R$4-1,,),""))</f>
        <v>0</v>
      </c>
      <c r="R77" s="78">
        <f t="array" aca="1" ref="R77" ca="1">MIN(IF((IF($P$7=Catégories!$D$3,1,$Y$16:OFFSET($Y$16,0,$R$4-1,,)=$P$7))*(IF($P$8=Catégories!$D$7,1,$Y$17:OFFSET($Y$17,0,$R$4-1,,)=$P$8)),$Y77:OFFSET($Y77,0,$R$4-1,,),""))</f>
        <v>0</v>
      </c>
      <c r="S77" s="78">
        <f t="array" aca="1" ref="S77" ca="1">STDEV(IF((IF($P$7=Catégories!$D$3,1,$Y$16:OFFSET($Y$16,0,$R$4-1,,)=$P$7))*(IF($P$8=Catégories!$D$7,1,$Y$17:OFFSET($Y$17,0,$R$4-1,,)=$P$8)),$Y77:OFFSET($Y77,0,$R$4-1,,),""))</f>
        <v>0</v>
      </c>
      <c r="T77" s="9"/>
      <c r="U77" s="79">
        <f t="shared" ca="1" si="5"/>
        <v>0</v>
      </c>
      <c r="X77" s="21" t="str">
        <f t="shared" ca="1" si="6"/>
        <v>2.1 Emballages papiers</v>
      </c>
      <c r="Y77" s="9">
        <f ca="1">IF($O77=0,0,OFFSET('Echantillon (1)'!$AP$22,$A77-1,0,,))</f>
        <v>0</v>
      </c>
      <c r="Z77" s="9">
        <f ca="1">IF($O77=0,0,OFFSET('Echantillon (2)'!$AP$22,$A77-1,0,,))</f>
        <v>0</v>
      </c>
      <c r="AA77" s="9">
        <f ca="1">IF($O77=0,0,OFFSET('Echantillon (3)'!$AP$22,$A77-1,0,,))</f>
        <v>0</v>
      </c>
      <c r="AB77" s="9">
        <f ca="1">IF($O77=0,0,OFFSET('Echantillon (4)'!$AP$22,$A77-1,0,,))</f>
        <v>0</v>
      </c>
      <c r="AC77" s="9">
        <f ca="1">IF($O77=0,0,OFFSET('Echantillon (5)'!$AP$22,$A77-1,0,,))</f>
        <v>0</v>
      </c>
      <c r="AD77" s="9">
        <f ca="1">IF($O77=0,0,OFFSET('Echantillon (6)'!$AP$22,$A77-1,0,,))</f>
        <v>0</v>
      </c>
      <c r="AE77" s="9">
        <f ca="1">IF($O77=0,0,OFFSET('Echantillon (7)'!$AP$22,$A77-1,0,,))</f>
        <v>0</v>
      </c>
      <c r="AF77" s="9">
        <f ca="1">IF($O77=0,0,OFFSET('Echantillon (8)'!$AP$22,$A77-1,0,,))</f>
        <v>0</v>
      </c>
      <c r="AG77" s="9">
        <f ca="1">IF($O77=0,0,OFFSET('Echantillon (9)'!$AP$22,$A77-1,0,,))</f>
        <v>0</v>
      </c>
      <c r="AH77" s="9">
        <f ca="1">IF($O77=0,0,OFFSET('Echantillon (10)'!$AP$22,$A77-1,0,,))</f>
        <v>0</v>
      </c>
    </row>
    <row r="78" spans="1:34" x14ac:dyDescent="0.3">
      <c r="A78" s="60">
        <f t="shared" ca="1" si="7"/>
        <v>6</v>
      </c>
      <c r="B78" s="59">
        <f ca="1">IF(A78=0,0,HLOOKUP(A78-1,OFFSET(Catégories!$D$18:$D$19,0,0,2,Catégories!$C$17),2,TRUE))</f>
        <v>2</v>
      </c>
      <c r="C78" s="59">
        <f ca="1">IF(A78=0,0,A78-OFFSET(Catégories!$D$18,0,B78-1,,))</f>
        <v>2</v>
      </c>
      <c r="D78" s="51"/>
      <c r="O78" s="54" t="str">
        <f ca="1">IF(A78=0,0,INDEX(OFFSET(Catégories!$D$21:$D$31,0,0,10,Catégories!$C$17),C78,B78))</f>
        <v>2.2 Journaux, magazines et revues</v>
      </c>
      <c r="P78" s="78">
        <f t="array" aca="1" ref="P78" ca="1">SUMPRODUCT(($Y78:OFFSET($Y78,0,$R$4-1,,))*($Y$5:OFFSET($Y$5,0,$R$4-1,,))*(IF($P$7=Catégories!$D$3,1,($Y$16:OFFSET($Y$16,0,$R$4-1,,))=$P$7))*(IF($P$8=Catégories!$D$7,1,($Y$17:OFFSET($Y$17,0,$R$4-1,,))=$P$8)))/SUMPRODUCT(($Y$5:OFFSET($Y$5,0,$R$4-1,,))*(IF($P$7=Catégories!$D$3,1,($Y$16:OFFSET($Y$16,0,$R$4-1,,))=$P$7))*(IF($P$8=Catégories!$D$7,1,($Y$17:OFFSET($Y$17,0,$R$4-1,,))=$P$8)))</f>
        <v>9.1099766460415343E-2</v>
      </c>
      <c r="Q78" s="78">
        <f t="array" aca="1" ref="Q78" ca="1">MAX(IF((IF($P$7=Catégories!$D$3,1,$Y$16:OFFSET($Y$16,0,$R$4-1,,)=$P$7))*(IF($P$8=Catégories!$D$7,1,$Y$17:OFFSET($Y$17,0,$R$4-1,,)=$P$8)),$Y78:OFFSET($Y78,0,$R$4-1,,),""))</f>
        <v>0.17017889459479008</v>
      </c>
      <c r="R78" s="78">
        <f t="array" aca="1" ref="R78" ca="1">MIN(IF((IF($P$7=Catégories!$D$3,1,$Y$16:OFFSET($Y$16,0,$R$4-1,,)=$P$7))*(IF($P$8=Catégories!$D$7,1,$Y$17:OFFSET($Y$17,0,$R$4-1,,)=$P$8)),$Y78:OFFSET($Y78,0,$R$4-1,,),""))</f>
        <v>2.5925133689839574E-2</v>
      </c>
      <c r="S78" s="78">
        <f t="array" aca="1" ref="S78" ca="1">STDEV(IF((IF($P$7=Catégories!$D$3,1,$Y$16:OFFSET($Y$16,0,$R$4-1,,)=$P$7))*(IF($P$8=Catégories!$D$7,1,$Y$17:OFFSET($Y$17,0,$R$4-1,,)=$P$8)),$Y78:OFFSET($Y78,0,$R$4-1,,),""))</f>
        <v>7.312515386169853E-2</v>
      </c>
      <c r="T78" s="9"/>
      <c r="U78" s="79">
        <f t="shared" ca="1" si="5"/>
        <v>22.774941615103835</v>
      </c>
      <c r="X78" s="21" t="str">
        <f t="shared" ca="1" si="6"/>
        <v>2.2 Journaux, magazines et revues</v>
      </c>
      <c r="Y78" s="9">
        <f ca="1">IF($O78=0,0,OFFSET('Echantillon (1)'!$AP$22,$A78-1,0,,))</f>
        <v>0.17017889459479008</v>
      </c>
      <c r="Z78" s="9">
        <f ca="1">IF($O78=0,0,OFFSET('Echantillon (2)'!$AP$22,$A78-1,0,,))</f>
        <v>7.7195271096616377E-2</v>
      </c>
      <c r="AA78" s="9">
        <f ca="1">IF($O78=0,0,OFFSET('Echantillon (3)'!$AP$22,$A78-1,0,,))</f>
        <v>0.1615562619198983</v>
      </c>
      <c r="AB78" s="9">
        <f ca="1">IF($O78=0,0,OFFSET('Echantillon (4)'!$AP$22,$A78-1,0,,))</f>
        <v>2.5925133689839574E-2</v>
      </c>
      <c r="AC78" s="9">
        <f ca="1">IF($O78=0,0,OFFSET('Echantillon (5)'!$AP$22,$A78-1,0,,))</f>
        <v>0.15841830364371429</v>
      </c>
      <c r="AD78" s="9">
        <f ca="1">IF($O78=0,0,OFFSET('Echantillon (6)'!$AP$22,$A78-1,0,,))</f>
        <v>0.16813997939255296</v>
      </c>
      <c r="AE78" s="9">
        <f ca="1">IF($O78=0,0,OFFSET('Echantillon (7)'!$AP$22,$A78-1,0,,))</f>
        <v>0.1886089435877133</v>
      </c>
      <c r="AF78" s="9">
        <f ca="1">IF($O78=0,0,OFFSET('Echantillon (8)'!$AP$22,$A78-1,0,,))</f>
        <v>0.1886089435877133</v>
      </c>
      <c r="AG78" s="9">
        <f ca="1">IF($O78=0,0,OFFSET('Echantillon (9)'!$AP$22,$A78-1,0,,))</f>
        <v>0.1886089435877133</v>
      </c>
      <c r="AH78" s="9">
        <f ca="1">IF($O78=0,0,OFFSET('Echantillon (10)'!$AP$22,$A78-1,0,,))</f>
        <v>0.1886089435877133</v>
      </c>
    </row>
    <row r="79" spans="1:34" x14ac:dyDescent="0.3">
      <c r="A79" s="60">
        <f t="shared" ca="1" si="7"/>
        <v>7</v>
      </c>
      <c r="B79" s="59">
        <f ca="1">IF(A79=0,0,HLOOKUP(A79-1,OFFSET(Catégories!$D$18:$D$19,0,0,2,Catégories!$C$17),2,TRUE))</f>
        <v>2</v>
      </c>
      <c r="C79" s="59">
        <f ca="1">IF(A79=0,0,A79-OFFSET(Catégories!$D$18,0,B79-1,,))</f>
        <v>3</v>
      </c>
      <c r="D79" s="51"/>
      <c r="O79" s="54" t="str">
        <f ca="1">IF(A79=0,0,INDEX(OFFSET(Catégories!$D$21:$D$31,0,0,10,Catégories!$C$17),C79,B79))</f>
        <v xml:space="preserve">2.3 Imprimés publicitaires </v>
      </c>
      <c r="P79" s="78">
        <f t="array" aca="1" ref="P79" ca="1">SUMPRODUCT(($Y79:OFFSET($Y79,0,$R$4-1,,))*($Y$5:OFFSET($Y$5,0,$R$4-1,,))*(IF($P$7=Catégories!$D$3,1,($Y$16:OFFSET($Y$16,0,$R$4-1,,))=$P$7))*(IF($P$8=Catégories!$D$7,1,($Y$17:OFFSET($Y$17,0,$R$4-1,,))=$P$8)))/SUMPRODUCT(($Y$5:OFFSET($Y$5,0,$R$4-1,,))*(IF($P$7=Catégories!$D$3,1,($Y$16:OFFSET($Y$16,0,$R$4-1,,))=$P$7))*(IF($P$8=Catégories!$D$7,1,($Y$17:OFFSET($Y$17,0,$R$4-1,,))=$P$8)))</f>
        <v>6.2174688057040992E-3</v>
      </c>
      <c r="Q79" s="78">
        <f t="array" aca="1" ref="Q79" ca="1">MAX(IF((IF($P$7=Catégories!$D$3,1,$Y$16:OFFSET($Y$16,0,$R$4-1,,)=$P$7))*(IF($P$8=Catégories!$D$7,1,$Y$17:OFFSET($Y$17,0,$R$4-1,,)=$P$8)),$Y79:OFFSET($Y79,0,$R$4-1,,),""))</f>
        <v>1.8652406417112299E-2</v>
      </c>
      <c r="R79" s="78">
        <f t="array" aca="1" ref="R79" ca="1">MIN(IF((IF($P$7=Catégories!$D$3,1,$Y$16:OFFSET($Y$16,0,$R$4-1,,)=$P$7))*(IF($P$8=Catégories!$D$7,1,$Y$17:OFFSET($Y$17,0,$R$4-1,,)=$P$8)),$Y79:OFFSET($Y79,0,$R$4-1,,),""))</f>
        <v>0</v>
      </c>
      <c r="S79" s="78">
        <f t="array" aca="1" ref="S79" ca="1">STDEV(IF((IF($P$7=Catégories!$D$3,1,$Y$16:OFFSET($Y$16,0,$R$4-1,,)=$P$7))*(IF($P$8=Catégories!$D$7,1,$Y$17:OFFSET($Y$17,0,$R$4-1,,)=$P$8)),$Y79:OFFSET($Y79,0,$R$4-1,,),""))</f>
        <v>1.0768971865954088E-2</v>
      </c>
      <c r="T79" s="9"/>
      <c r="U79" s="79">
        <f t="shared" ca="1" si="5"/>
        <v>1.5543672014260248</v>
      </c>
      <c r="X79" s="21" t="str">
        <f t="shared" ca="1" si="6"/>
        <v xml:space="preserve">2.3 Imprimés publicitaires </v>
      </c>
      <c r="Y79" s="9">
        <f ca="1">IF($O79=0,0,OFFSET('Echantillon (1)'!$AP$22,$A79-1,0,,))</f>
        <v>0</v>
      </c>
      <c r="Z79" s="9">
        <f ca="1">IF($O79=0,0,OFFSET('Echantillon (2)'!$AP$22,$A79-1,0,,))</f>
        <v>0</v>
      </c>
      <c r="AA79" s="9">
        <f ca="1">IF($O79=0,0,OFFSET('Echantillon (3)'!$AP$22,$A79-1,0,,))</f>
        <v>0</v>
      </c>
      <c r="AB79" s="9">
        <f ca="1">IF($O79=0,0,OFFSET('Echantillon (4)'!$AP$22,$A79-1,0,,))</f>
        <v>1.8652406417112299E-2</v>
      </c>
      <c r="AC79" s="9">
        <f ca="1">IF($O79=0,0,OFFSET('Echantillon (5)'!$AP$22,$A79-1,0,,))</f>
        <v>0</v>
      </c>
      <c r="AD79" s="9">
        <f ca="1">IF($O79=0,0,OFFSET('Echantillon (6)'!$AP$22,$A79-1,0,,))</f>
        <v>0</v>
      </c>
      <c r="AE79" s="9">
        <f ca="1">IF($O79=0,0,OFFSET('Echantillon (7)'!$AP$22,$A79-1,0,,))</f>
        <v>0</v>
      </c>
      <c r="AF79" s="9">
        <f ca="1">IF($O79=0,0,OFFSET('Echantillon (8)'!$AP$22,$A79-1,0,,))</f>
        <v>0</v>
      </c>
      <c r="AG79" s="9">
        <f ca="1">IF($O79=0,0,OFFSET('Echantillon (9)'!$AP$22,$A79-1,0,,))</f>
        <v>0</v>
      </c>
      <c r="AH79" s="9">
        <f ca="1">IF($O79=0,0,OFFSET('Echantillon (10)'!$AP$22,$A79-1,0,,))</f>
        <v>0</v>
      </c>
    </row>
    <row r="80" spans="1:34" x14ac:dyDescent="0.3">
      <c r="A80" s="60">
        <f t="shared" ca="1" si="7"/>
        <v>8</v>
      </c>
      <c r="B80" s="59">
        <f ca="1">IF(A80=0,0,HLOOKUP(A80-1,OFFSET(Catégories!$D$18:$D$19,0,0,2,Catégories!$C$17),2,TRUE))</f>
        <v>2</v>
      </c>
      <c r="C80" s="59">
        <f ca="1">IF(A80=0,0,A80-OFFSET(Catégories!$D$18,0,B80-1,,))</f>
        <v>4</v>
      </c>
      <c r="D80" s="51"/>
      <c r="O80" s="54" t="str">
        <f ca="1">IF(A80=0,0,INDEX(OFFSET(Catégories!$D$21:$D$31,0,0,10,Catégories!$C$17),C80,B80))</f>
        <v>2.4 Papiers bureautiques</v>
      </c>
      <c r="P80" s="78">
        <f t="array" aca="1" ref="P80" ca="1">SUMPRODUCT(($Y80:OFFSET($Y80,0,$R$4-1,,))*($Y$5:OFFSET($Y$5,0,$R$4-1,,))*(IF($P$7=Catégories!$D$3,1,($Y$16:OFFSET($Y$16,0,$R$4-1,,))=$P$7))*(IF($P$8=Catégories!$D$7,1,($Y$17:OFFSET($Y$17,0,$R$4-1,,))=$P$8)))/SUMPRODUCT(($Y$5:OFFSET($Y$5,0,$R$4-1,,))*(IF($P$7=Catégories!$D$3,1,($Y$16:OFFSET($Y$16,0,$R$4-1,,))=$P$7))*(IF($P$8=Catégories!$D$7,1,($Y$17:OFFSET($Y$17,0,$R$4-1,,))=$P$8)))</f>
        <v>1.2434937611408198E-2</v>
      </c>
      <c r="Q80" s="78">
        <f t="array" aca="1" ref="Q80" ca="1">MAX(IF((IF($P$7=Catégories!$D$3,1,$Y$16:OFFSET($Y$16,0,$R$4-1,,)=$P$7))*(IF($P$8=Catégories!$D$7,1,$Y$17:OFFSET($Y$17,0,$R$4-1,,)=$P$8)),$Y80:OFFSET($Y80,0,$R$4-1,,),""))</f>
        <v>3.7304812834224599E-2</v>
      </c>
      <c r="R80" s="78">
        <f t="array" aca="1" ref="R80" ca="1">MIN(IF((IF($P$7=Catégories!$D$3,1,$Y$16:OFFSET($Y$16,0,$R$4-1,,)=$P$7))*(IF($P$8=Catégories!$D$7,1,$Y$17:OFFSET($Y$17,0,$R$4-1,,)=$P$8)),$Y80:OFFSET($Y80,0,$R$4-1,,),""))</f>
        <v>0</v>
      </c>
      <c r="S80" s="78">
        <f t="array" aca="1" ref="S80" ca="1">STDEV(IF((IF($P$7=Catégories!$D$3,1,$Y$16:OFFSET($Y$16,0,$R$4-1,,)=$P$7))*(IF($P$8=Catégories!$D$7,1,$Y$17:OFFSET($Y$17,0,$R$4-1,,)=$P$8)),$Y80:OFFSET($Y80,0,$R$4-1,,),""))</f>
        <v>2.1537943731908177E-2</v>
      </c>
      <c r="T80" s="9"/>
      <c r="U80" s="79">
        <f t="shared" ca="1" si="5"/>
        <v>3.1087344028520496</v>
      </c>
      <c r="X80" s="21" t="str">
        <f t="shared" ca="1" si="6"/>
        <v>2.4 Papiers bureautiques</v>
      </c>
      <c r="Y80" s="9">
        <f ca="1">IF($O80=0,0,OFFSET('Echantillon (1)'!$AP$22,$A80-1,0,,))</f>
        <v>0</v>
      </c>
      <c r="Z80" s="9">
        <f ca="1">IF($O80=0,0,OFFSET('Echantillon (2)'!$AP$22,$A80-1,0,,))</f>
        <v>0</v>
      </c>
      <c r="AA80" s="9">
        <f ca="1">IF($O80=0,0,OFFSET('Echantillon (3)'!$AP$22,$A80-1,0,,))</f>
        <v>0</v>
      </c>
      <c r="AB80" s="9">
        <f ca="1">IF($O80=0,0,OFFSET('Echantillon (4)'!$AP$22,$A80-1,0,,))</f>
        <v>3.7304812834224599E-2</v>
      </c>
      <c r="AC80" s="9">
        <f ca="1">IF($O80=0,0,OFFSET('Echantillon (5)'!$AP$22,$A80-1,0,,))</f>
        <v>0</v>
      </c>
      <c r="AD80" s="9">
        <f ca="1">IF($O80=0,0,OFFSET('Echantillon (6)'!$AP$22,$A80-1,0,,))</f>
        <v>0</v>
      </c>
      <c r="AE80" s="9">
        <f ca="1">IF($O80=0,0,OFFSET('Echantillon (7)'!$AP$22,$A80-1,0,,))</f>
        <v>0</v>
      </c>
      <c r="AF80" s="9">
        <f ca="1">IF($O80=0,0,OFFSET('Echantillon (8)'!$AP$22,$A80-1,0,,))</f>
        <v>0</v>
      </c>
      <c r="AG80" s="9">
        <f ca="1">IF($O80=0,0,OFFSET('Echantillon (9)'!$AP$22,$A80-1,0,,))</f>
        <v>0</v>
      </c>
      <c r="AH80" s="9">
        <f ca="1">IF($O80=0,0,OFFSET('Echantillon (10)'!$AP$22,$A80-1,0,,))</f>
        <v>0</v>
      </c>
    </row>
    <row r="81" spans="1:34" x14ac:dyDescent="0.3">
      <c r="A81" s="60">
        <f t="shared" ca="1" si="7"/>
        <v>9</v>
      </c>
      <c r="B81" s="59">
        <f ca="1">IF(A81=0,0,HLOOKUP(A81-1,OFFSET(Catégories!$D$18:$D$19,0,0,2,Catégories!$C$17),2,TRUE))</f>
        <v>2</v>
      </c>
      <c r="C81" s="59">
        <f ca="1">IF(A81=0,0,A81-OFFSET(Catégories!$D$18,0,B81-1,,))</f>
        <v>5</v>
      </c>
      <c r="D81" s="51"/>
      <c r="O81" s="54" t="str">
        <f ca="1">IF(A81=0,0,INDEX(OFFSET(Catégories!$D$21:$D$31,0,0,10,Catégories!$C$17),C81,B81))</f>
        <v xml:space="preserve">2.5 Autres papiers </v>
      </c>
      <c r="P81" s="78">
        <f t="array" aca="1" ref="P81" ca="1">SUMPRODUCT(($Y81:OFFSET($Y81,0,$R$4-1,,))*($Y$5:OFFSET($Y$5,0,$R$4-1,,))*(IF($P$7=Catégories!$D$3,1,($Y$16:OFFSET($Y$16,0,$R$4-1,,))=$P$7))*(IF($P$8=Catégories!$D$7,1,($Y$17:OFFSET($Y$17,0,$R$4-1,,))=$P$8)))/SUMPRODUCT(($Y$5:OFFSET($Y$5,0,$R$4-1,,))*(IF($P$7=Catégories!$D$3,1,($Y$16:OFFSET($Y$16,0,$R$4-1,,))=$P$7))*(IF($P$8=Catégories!$D$7,1,($Y$17:OFFSET($Y$17,0,$R$4-1,,))=$P$8)))</f>
        <v>1.2434937611408198E-2</v>
      </c>
      <c r="Q81" s="78">
        <f t="array" aca="1" ref="Q81" ca="1">MAX(IF((IF($P$7=Catégories!$D$3,1,$Y$16:OFFSET($Y$16,0,$R$4-1,,)=$P$7))*(IF($P$8=Catégories!$D$7,1,$Y$17:OFFSET($Y$17,0,$R$4-1,,)=$P$8)),$Y81:OFFSET($Y81,0,$R$4-1,,),""))</f>
        <v>3.7304812834224599E-2</v>
      </c>
      <c r="R81" s="78">
        <f t="array" aca="1" ref="R81" ca="1">MIN(IF((IF($P$7=Catégories!$D$3,1,$Y$16:OFFSET($Y$16,0,$R$4-1,,)=$P$7))*(IF($P$8=Catégories!$D$7,1,$Y$17:OFFSET($Y$17,0,$R$4-1,,)=$P$8)),$Y81:OFFSET($Y81,0,$R$4-1,,),""))</f>
        <v>0</v>
      </c>
      <c r="S81" s="78">
        <f t="array" aca="1" ref="S81" ca="1">STDEV(IF((IF($P$7=Catégories!$D$3,1,$Y$16:OFFSET($Y$16,0,$R$4-1,,)=$P$7))*(IF($P$8=Catégories!$D$7,1,$Y$17:OFFSET($Y$17,0,$R$4-1,,)=$P$8)),$Y81:OFFSET($Y81,0,$R$4-1,,),""))</f>
        <v>2.1537943731908177E-2</v>
      </c>
      <c r="T81" s="9"/>
      <c r="U81" s="79">
        <f t="shared" ca="1" si="5"/>
        <v>3.1087344028520496</v>
      </c>
      <c r="X81" s="21" t="str">
        <f t="shared" ca="1" si="6"/>
        <v xml:space="preserve">2.5 Autres papiers </v>
      </c>
      <c r="Y81" s="9">
        <f ca="1">IF($O81=0,0,OFFSET('Echantillon (1)'!$AP$22,$A81-1,0,,))</f>
        <v>0</v>
      </c>
      <c r="Z81" s="9">
        <f ca="1">IF($O81=0,0,OFFSET('Echantillon (2)'!$AP$22,$A81-1,0,,))</f>
        <v>0</v>
      </c>
      <c r="AA81" s="9">
        <f ca="1">IF($O81=0,0,OFFSET('Echantillon (3)'!$AP$22,$A81-1,0,,))</f>
        <v>0</v>
      </c>
      <c r="AB81" s="9">
        <f ca="1">IF($O81=0,0,OFFSET('Echantillon (4)'!$AP$22,$A81-1,0,,))</f>
        <v>3.7304812834224599E-2</v>
      </c>
      <c r="AC81" s="9">
        <f ca="1">IF($O81=0,0,OFFSET('Echantillon (5)'!$AP$22,$A81-1,0,,))</f>
        <v>0</v>
      </c>
      <c r="AD81" s="9">
        <f ca="1">IF($O81=0,0,OFFSET('Echantillon (6)'!$AP$22,$A81-1,0,,))</f>
        <v>0</v>
      </c>
      <c r="AE81" s="9">
        <f ca="1">IF($O81=0,0,OFFSET('Echantillon (7)'!$AP$22,$A81-1,0,,))</f>
        <v>0</v>
      </c>
      <c r="AF81" s="9">
        <f ca="1">IF($O81=0,0,OFFSET('Echantillon (8)'!$AP$22,$A81-1,0,,))</f>
        <v>0</v>
      </c>
      <c r="AG81" s="9">
        <f ca="1">IF($O81=0,0,OFFSET('Echantillon (9)'!$AP$22,$A81-1,0,,))</f>
        <v>0</v>
      </c>
      <c r="AH81" s="9">
        <f ca="1">IF($O81=0,0,OFFSET('Echantillon (10)'!$AP$22,$A81-1,0,,))</f>
        <v>0</v>
      </c>
    </row>
    <row r="82" spans="1:34" x14ac:dyDescent="0.3">
      <c r="A82" s="60">
        <f t="shared" ca="1" si="7"/>
        <v>10</v>
      </c>
      <c r="B82" s="59">
        <f ca="1">IF(A82=0,0,HLOOKUP(A82-1,OFFSET(Catégories!$D$18:$D$19,0,0,2,Catégories!$C$17),2,TRUE))</f>
        <v>3</v>
      </c>
      <c r="C82" s="59">
        <f ca="1">IF(A82=0,0,A82-OFFSET(Catégories!$D$18,0,B82-1,,))</f>
        <v>1</v>
      </c>
      <c r="D82" s="51"/>
      <c r="O82" s="54" t="str">
        <f ca="1">IF(A82=0,0,INDEX(OFFSET(Catégories!$D$21:$D$31,0,0,10,Catégories!$C$17),C82,B82))</f>
        <v xml:space="preserve">3.1 Emballages cartons plats </v>
      </c>
      <c r="P82" s="78">
        <f t="array" aca="1" ref="P82" ca="1">SUMPRODUCT(($Y82:OFFSET($Y82,0,$R$4-1,,))*($Y$5:OFFSET($Y$5,0,$R$4-1,,))*(IF($P$7=Catégories!$D$3,1,($Y$16:OFFSET($Y$16,0,$R$4-1,,))=$P$7))*(IF($P$8=Catégories!$D$7,1,($Y$17:OFFSET($Y$17,0,$R$4-1,,))=$P$8)))/SUMPRODUCT(($Y$5:OFFSET($Y$5,0,$R$4-1,,))*(IF($P$7=Catégories!$D$3,1,($Y$16:OFFSET($Y$16,0,$R$4-1,,))=$P$7))*(IF($P$8=Catégories!$D$7,1,($Y$17:OFFSET($Y$17,0,$R$4-1,,))=$P$8)))</f>
        <v>1.0250783699059561E-3</v>
      </c>
      <c r="Q82" s="78">
        <f t="array" aca="1" ref="Q82" ca="1">MAX(IF((IF($P$7=Catégories!$D$3,1,$Y$16:OFFSET($Y$16,0,$R$4-1,,)=$P$7))*(IF($P$8=Catégories!$D$7,1,$Y$17:OFFSET($Y$17,0,$R$4-1,,)=$P$8)),$Y82:OFFSET($Y82,0,$R$4-1,,),""))</f>
        <v>3.0752351097178689E-3</v>
      </c>
      <c r="R82" s="78">
        <f t="array" aca="1" ref="R82" ca="1">MIN(IF((IF($P$7=Catégories!$D$3,1,$Y$16:OFFSET($Y$16,0,$R$4-1,,)=$P$7))*(IF($P$8=Catégories!$D$7,1,$Y$17:OFFSET($Y$17,0,$R$4-1,,)=$P$8)),$Y82:OFFSET($Y82,0,$R$4-1,,),""))</f>
        <v>0</v>
      </c>
      <c r="S82" s="78">
        <f t="array" aca="1" ref="S82" ca="1">STDEV(IF((IF($P$7=Catégories!$D$3,1,$Y$16:OFFSET($Y$16,0,$R$4-1,,)=$P$7))*(IF($P$8=Catégories!$D$7,1,$Y$17:OFFSET($Y$17,0,$R$4-1,,)=$P$8)),$Y82:OFFSET($Y82,0,$R$4-1,,),""))</f>
        <v>1.775487818417E-3</v>
      </c>
      <c r="T82" s="9"/>
      <c r="U82" s="79">
        <f t="shared" ca="1" si="5"/>
        <v>0.25626959247648906</v>
      </c>
      <c r="X82" s="21" t="str">
        <f t="shared" ca="1" si="6"/>
        <v xml:space="preserve">3.1 Emballages cartons plats </v>
      </c>
      <c r="Y82" s="9">
        <f ca="1">IF($O82=0,0,OFFSET('Echantillon (1)'!$AP$22,$A82-1,0,,))</f>
        <v>0</v>
      </c>
      <c r="Z82" s="9">
        <f ca="1">IF($O82=0,0,OFFSET('Echantillon (2)'!$AP$22,$A82-1,0,,))</f>
        <v>0</v>
      </c>
      <c r="AA82" s="9">
        <f ca="1">IF($O82=0,0,OFFSET('Echantillon (3)'!$AP$22,$A82-1,0,,))</f>
        <v>0</v>
      </c>
      <c r="AB82" s="9">
        <f ca="1">IF($O82=0,0,OFFSET('Echantillon (4)'!$AP$22,$A82-1,0,,))</f>
        <v>3.0752351097178689E-3</v>
      </c>
      <c r="AC82" s="9">
        <f ca="1">IF($O82=0,0,OFFSET('Echantillon (5)'!$AP$22,$A82-1,0,,))</f>
        <v>0</v>
      </c>
      <c r="AD82" s="9">
        <f ca="1">IF($O82=0,0,OFFSET('Echantillon (6)'!$AP$22,$A82-1,0,,))</f>
        <v>0</v>
      </c>
      <c r="AE82" s="9">
        <f ca="1">IF($O82=0,0,OFFSET('Echantillon (7)'!$AP$22,$A82-1,0,,))</f>
        <v>0</v>
      </c>
      <c r="AF82" s="9">
        <f ca="1">IF($O82=0,0,OFFSET('Echantillon (8)'!$AP$22,$A82-1,0,,))</f>
        <v>0</v>
      </c>
      <c r="AG82" s="9">
        <f ca="1">IF($O82=0,0,OFFSET('Echantillon (9)'!$AP$22,$A82-1,0,,))</f>
        <v>0</v>
      </c>
      <c r="AH82" s="9">
        <f ca="1">IF($O82=0,0,OFFSET('Echantillon (10)'!$AP$22,$A82-1,0,,))</f>
        <v>0</v>
      </c>
    </row>
    <row r="83" spans="1:34" x14ac:dyDescent="0.3">
      <c r="A83" s="60">
        <f t="shared" ca="1" si="7"/>
        <v>11</v>
      </c>
      <c r="B83" s="59">
        <f ca="1">IF(A83=0,0,HLOOKUP(A83-1,OFFSET(Catégories!$D$18:$D$19,0,0,2,Catégories!$C$17),2,TRUE))</f>
        <v>3</v>
      </c>
      <c r="C83" s="59">
        <f ca="1">IF(A83=0,0,A83-OFFSET(Catégories!$D$18,0,B83-1,,))</f>
        <v>2</v>
      </c>
      <c r="D83" s="51"/>
      <c r="O83" s="54" t="str">
        <f ca="1">IF(A83=0,0,INDEX(OFFSET(Catégories!$D$21:$D$31,0,0,10,Catégories!$C$17),C83,B83))</f>
        <v>3.2 Emballages cartons ondulés</v>
      </c>
      <c r="P83" s="78">
        <f t="array" aca="1" ref="P83" ca="1">SUMPRODUCT(($Y83:OFFSET($Y83,0,$R$4-1,,))*($Y$5:OFFSET($Y$5,0,$R$4-1,,))*(IF($P$7=Catégories!$D$3,1,($Y$16:OFFSET($Y$16,0,$R$4-1,,))=$P$7))*(IF($P$8=Catégories!$D$7,1,($Y$17:OFFSET($Y$17,0,$R$4-1,,))=$P$8)))/SUMPRODUCT(($Y$5:OFFSET($Y$5,0,$R$4-1,,))*(IF($P$7=Catégories!$D$3,1,($Y$16:OFFSET($Y$16,0,$R$4-1,,))=$P$7))*(IF($P$8=Catégories!$D$7,1,($Y$17:OFFSET($Y$17,0,$R$4-1,,))=$P$8)))</f>
        <v>1.5754070783605342E-2</v>
      </c>
      <c r="Q83" s="78">
        <f t="array" aca="1" ref="Q83" ca="1">MAX(IF((IF($P$7=Catégories!$D$3,1,$Y$16:OFFSET($Y$16,0,$R$4-1,,)=$P$7))*(IF($P$8=Catégories!$D$7,1,$Y$17:OFFSET($Y$17,0,$R$4-1,,)=$P$8)),$Y83:OFFSET($Y83,0,$R$4-1,,),""))</f>
        <v>3.4961271911944557E-2</v>
      </c>
      <c r="R83" s="78">
        <f t="array" aca="1" ref="R83" ca="1">MIN(IF((IF($P$7=Catégories!$D$3,1,$Y$16:OFFSET($Y$16,0,$R$4-1,,)=$P$7))*(IF($P$8=Catégories!$D$7,1,$Y$17:OFFSET($Y$17,0,$R$4-1,,)=$P$8)),$Y83:OFFSET($Y83,0,$R$4-1,,),""))</f>
        <v>0</v>
      </c>
      <c r="S83" s="78">
        <f t="array" aca="1" ref="S83" ca="1">STDEV(IF((IF($P$7=Catégories!$D$3,1,$Y$16:OFFSET($Y$16,0,$R$4-1,,)=$P$7))*(IF($P$8=Catégories!$D$7,1,$Y$17:OFFSET($Y$17,0,$R$4-1,,)=$P$8)),$Y83:OFFSET($Y83,0,$R$4-1,,),""))</f>
        <v>1.7734590925886116E-2</v>
      </c>
      <c r="T83" s="9"/>
      <c r="U83" s="79">
        <f t="shared" ca="1" si="5"/>
        <v>3.9385176959013357</v>
      </c>
      <c r="X83" s="21" t="str">
        <f t="shared" ca="1" si="6"/>
        <v>3.2 Emballages cartons ondulés</v>
      </c>
      <c r="Y83" s="9">
        <f ca="1">IF($O83=0,0,OFFSET('Echantillon (1)'!$AP$22,$A83-1,0,,))</f>
        <v>0</v>
      </c>
      <c r="Z83" s="9">
        <f ca="1">IF($O83=0,0,OFFSET('Echantillon (2)'!$AP$22,$A83-1,0,,))</f>
        <v>3.4961271911944557E-2</v>
      </c>
      <c r="AA83" s="9">
        <f ca="1">IF($O83=0,0,OFFSET('Echantillon (3)'!$AP$22,$A83-1,0,,))</f>
        <v>8.1818181818181818E-2</v>
      </c>
      <c r="AB83" s="9">
        <f ca="1">IF($O83=0,0,OFFSET('Echantillon (4)'!$AP$22,$A83-1,0,,))</f>
        <v>1.2300940438871475E-2</v>
      </c>
      <c r="AC83" s="9">
        <f ca="1">IF($O83=0,0,OFFSET('Echantillon (5)'!$AP$22,$A83-1,0,,))</f>
        <v>0</v>
      </c>
      <c r="AD83" s="9">
        <f ca="1">IF($O83=0,0,OFFSET('Echantillon (6)'!$AP$22,$A83-1,0,,))</f>
        <v>0</v>
      </c>
      <c r="AE83" s="9">
        <f ca="1">IF($O83=0,0,OFFSET('Echantillon (7)'!$AP$22,$A83-1,0,,))</f>
        <v>0</v>
      </c>
      <c r="AF83" s="9">
        <f ca="1">IF($O83=0,0,OFFSET('Echantillon (8)'!$AP$22,$A83-1,0,,))</f>
        <v>0</v>
      </c>
      <c r="AG83" s="9">
        <f ca="1">IF($O83=0,0,OFFSET('Echantillon (9)'!$AP$22,$A83-1,0,,))</f>
        <v>0</v>
      </c>
      <c r="AH83" s="9">
        <f ca="1">IF($O83=0,0,OFFSET('Echantillon (10)'!$AP$22,$A83-1,0,,))</f>
        <v>0</v>
      </c>
    </row>
    <row r="84" spans="1:34" x14ac:dyDescent="0.3">
      <c r="A84" s="60">
        <f t="shared" ca="1" si="7"/>
        <v>12</v>
      </c>
      <c r="B84" s="59">
        <f ca="1">IF(A84=0,0,HLOOKUP(A84-1,OFFSET(Catégories!$D$18:$D$19,0,0,2,Catégories!$C$17),2,TRUE))</f>
        <v>3</v>
      </c>
      <c r="C84" s="59">
        <f ca="1">IF(A84=0,0,A84-OFFSET(Catégories!$D$18,0,B84-1,,))</f>
        <v>3</v>
      </c>
      <c r="D84" s="51"/>
      <c r="O84" s="54" t="str">
        <f ca="1">IF(A84=0,0,INDEX(OFFSET(Catégories!$D$21:$D$31,0,0,10,Catégories!$C$17),C84,B84))</f>
        <v xml:space="preserve">3.3 Autres cartons </v>
      </c>
      <c r="P84" s="78">
        <f t="array" aca="1" ref="P84" ca="1">SUMPRODUCT(($Y84:OFFSET($Y84,0,$R$4-1,,))*($Y$5:OFFSET($Y$5,0,$R$4-1,,))*(IF($P$7=Catégories!$D$3,1,($Y$16:OFFSET($Y$16,0,$R$4-1,,))=$P$7))*(IF($P$8=Catégories!$D$7,1,($Y$17:OFFSET($Y$17,0,$R$4-1,,))=$P$8)))/SUMPRODUCT(($Y$5:OFFSET($Y$5,0,$R$4-1,,))*(IF($P$7=Catégories!$D$3,1,($Y$16:OFFSET($Y$16,0,$R$4-1,,))=$P$7))*(IF($P$8=Catégories!$D$7,1,($Y$17:OFFSET($Y$17,0,$R$4-1,,))=$P$8)))</f>
        <v>1.9854384263229167E-2</v>
      </c>
      <c r="Q84" s="78">
        <f t="array" aca="1" ref="Q84" ca="1">MAX(IF((IF($P$7=Catégories!$D$3,1,$Y$16:OFFSET($Y$16,0,$R$4-1,,)=$P$7))*(IF($P$8=Catégories!$D$7,1,$Y$17:OFFSET($Y$17,0,$R$4-1,,)=$P$8)),$Y84:OFFSET($Y84,0,$R$4-1,,),""))</f>
        <v>3.4961271911944557E-2</v>
      </c>
      <c r="R84" s="78">
        <f t="array" aca="1" ref="R84" ca="1">MIN(IF((IF($P$7=Catégories!$D$3,1,$Y$16:OFFSET($Y$16,0,$R$4-1,,)=$P$7))*(IF($P$8=Catégories!$D$7,1,$Y$17:OFFSET($Y$17,0,$R$4-1,,)=$P$8)),$Y84:OFFSET($Y84,0,$R$4-1,,),""))</f>
        <v>0</v>
      </c>
      <c r="S84" s="78">
        <f t="array" aca="1" ref="S84" ca="1">STDEV(IF((IF($P$7=Catégories!$D$3,1,$Y$16:OFFSET($Y$16,0,$R$4-1,,)=$P$7))*(IF($P$8=Catégories!$D$7,1,$Y$17:OFFSET($Y$17,0,$R$4-1,,)=$P$8)),$Y84:OFFSET($Y84,0,$R$4-1,,),""))</f>
        <v>1.7957635604495537E-2</v>
      </c>
      <c r="T84" s="9"/>
      <c r="U84" s="79">
        <f t="shared" ca="1" si="5"/>
        <v>4.963596065807292</v>
      </c>
      <c r="X84" s="21" t="str">
        <f t="shared" ca="1" si="6"/>
        <v xml:space="preserve">3.3 Autres cartons </v>
      </c>
      <c r="Y84" s="9">
        <f ca="1">IF($O84=0,0,OFFSET('Echantillon (1)'!$AP$22,$A84-1,0,,))</f>
        <v>0</v>
      </c>
      <c r="Z84" s="9">
        <f ca="1">IF($O84=0,0,OFFSET('Echantillon (2)'!$AP$22,$A84-1,0,,))</f>
        <v>3.4961271911944557E-2</v>
      </c>
      <c r="AA84" s="9">
        <f ca="1">IF($O84=0,0,OFFSET('Echantillon (3)'!$AP$22,$A84-1,0,,))</f>
        <v>0</v>
      </c>
      <c r="AB84" s="9">
        <f ca="1">IF($O84=0,0,OFFSET('Echantillon (4)'!$AP$22,$A84-1,0,,))</f>
        <v>2.4601880877742951E-2</v>
      </c>
      <c r="AC84" s="9">
        <f ca="1">IF($O84=0,0,OFFSET('Echantillon (5)'!$AP$22,$A84-1,0,,))</f>
        <v>0</v>
      </c>
      <c r="AD84" s="9">
        <f ca="1">IF($O84=0,0,OFFSET('Echantillon (6)'!$AP$22,$A84-1,0,,))</f>
        <v>0</v>
      </c>
      <c r="AE84" s="9">
        <f ca="1">IF($O84=0,0,OFFSET('Echantillon (7)'!$AP$22,$A84-1,0,,))</f>
        <v>0</v>
      </c>
      <c r="AF84" s="9">
        <f ca="1">IF($O84=0,0,OFFSET('Echantillon (8)'!$AP$22,$A84-1,0,,))</f>
        <v>0</v>
      </c>
      <c r="AG84" s="9">
        <f ca="1">IF($O84=0,0,OFFSET('Echantillon (9)'!$AP$22,$A84-1,0,,))</f>
        <v>0</v>
      </c>
      <c r="AH84" s="9">
        <f ca="1">IF($O84=0,0,OFFSET('Echantillon (10)'!$AP$22,$A84-1,0,,))</f>
        <v>0</v>
      </c>
    </row>
    <row r="85" spans="1:34" x14ac:dyDescent="0.3">
      <c r="A85" s="60">
        <f t="shared" ca="1" si="7"/>
        <v>13</v>
      </c>
      <c r="B85" s="59">
        <f ca="1">IF(A85=0,0,HLOOKUP(A85-1,OFFSET(Catégories!$D$18:$D$19,0,0,2,Catégories!$C$17),2,TRUE))</f>
        <v>4</v>
      </c>
      <c r="C85" s="59">
        <f ca="1">IF(A85=0,0,A85-OFFSET(Catégories!$D$18,0,B85-1,,))</f>
        <v>1</v>
      </c>
      <c r="D85" s="51"/>
      <c r="O85" s="54" t="str">
        <f ca="1">IF(A85=0,0,INDEX(OFFSET(Catégories!$D$21:$D$31,0,0,10,Catégories!$C$17),C85,B85))</f>
        <v>4.1 Composites ELA</v>
      </c>
      <c r="P85" s="78">
        <f t="array" aca="1" ref="P85" ca="1">SUMPRODUCT(($Y85:OFFSET($Y85,0,$R$4-1,,))*($Y$5:OFFSET($Y$5,0,$R$4-1,,))*(IF($P$7=Catégories!$D$3,1,($Y$16:OFFSET($Y$16,0,$R$4-1,,))=$P$7))*(IF($P$8=Catégories!$D$7,1,($Y$17:OFFSET($Y$17,0,$R$4-1,,))=$P$8)))/SUMPRODUCT(($Y$5:OFFSET($Y$5,0,$R$4-1,,))*(IF($P$7=Catégories!$D$3,1,($Y$16:OFFSET($Y$16,0,$R$4-1,,))=$P$7))*(IF($P$8=Catégories!$D$7,1,($Y$17:OFFSET($Y$17,0,$R$4-1,,))=$P$8)))</f>
        <v>0</v>
      </c>
      <c r="Q85" s="78">
        <f t="array" aca="1" ref="Q85" ca="1">MAX(IF((IF($P$7=Catégories!$D$3,1,$Y$16:OFFSET($Y$16,0,$R$4-1,,)=$P$7))*(IF($P$8=Catégories!$D$7,1,$Y$17:OFFSET($Y$17,0,$R$4-1,,)=$P$8)),$Y85:OFFSET($Y85,0,$R$4-1,,),""))</f>
        <v>0</v>
      </c>
      <c r="R85" s="78">
        <f t="array" aca="1" ref="R85" ca="1">MIN(IF((IF($P$7=Catégories!$D$3,1,$Y$16:OFFSET($Y$16,0,$R$4-1,,)=$P$7))*(IF($P$8=Catégories!$D$7,1,$Y$17:OFFSET($Y$17,0,$R$4-1,,)=$P$8)),$Y85:OFFSET($Y85,0,$R$4-1,,),""))</f>
        <v>0</v>
      </c>
      <c r="S85" s="78">
        <f t="array" aca="1" ref="S85" ca="1">STDEV(IF((IF($P$7=Catégories!$D$3,1,$Y$16:OFFSET($Y$16,0,$R$4-1,,)=$P$7))*(IF($P$8=Catégories!$D$7,1,$Y$17:OFFSET($Y$17,0,$R$4-1,,)=$P$8)),$Y85:OFFSET($Y85,0,$R$4-1,,),""))</f>
        <v>0</v>
      </c>
      <c r="T85" s="9"/>
      <c r="U85" s="79">
        <f t="shared" ca="1" si="5"/>
        <v>0</v>
      </c>
      <c r="X85" s="21" t="str">
        <f t="shared" ca="1" si="6"/>
        <v>4.1 Composites ELA</v>
      </c>
      <c r="Y85" s="9">
        <f ca="1">IF($O85=0,0,OFFSET('Echantillon (1)'!$AP$22,$A85-1,0,,))</f>
        <v>0</v>
      </c>
      <c r="Z85" s="9">
        <f ca="1">IF($O85=0,0,OFFSET('Echantillon (2)'!$AP$22,$A85-1,0,,))</f>
        <v>0</v>
      </c>
      <c r="AA85" s="9">
        <f ca="1">IF($O85=0,0,OFFSET('Echantillon (3)'!$AP$22,$A85-1,0,,))</f>
        <v>0</v>
      </c>
      <c r="AB85" s="9">
        <f ca="1">IF($O85=0,0,OFFSET('Echantillon (4)'!$AP$22,$A85-1,0,,))</f>
        <v>0</v>
      </c>
      <c r="AC85" s="9">
        <f ca="1">IF($O85=0,0,OFFSET('Echantillon (5)'!$AP$22,$A85-1,0,,))</f>
        <v>4.7205800334634687E-2</v>
      </c>
      <c r="AD85" s="9">
        <f ca="1">IF($O85=0,0,OFFSET('Echantillon (6)'!$AP$22,$A85-1,0,,))</f>
        <v>0</v>
      </c>
      <c r="AE85" s="9">
        <f ca="1">IF($O85=0,0,OFFSET('Echantillon (7)'!$AP$22,$A85-1,0,,))</f>
        <v>0</v>
      </c>
      <c r="AF85" s="9">
        <f ca="1">IF($O85=0,0,OFFSET('Echantillon (8)'!$AP$22,$A85-1,0,,))</f>
        <v>0</v>
      </c>
      <c r="AG85" s="9">
        <f ca="1">IF($O85=0,0,OFFSET('Echantillon (9)'!$AP$22,$A85-1,0,,))</f>
        <v>0</v>
      </c>
      <c r="AH85" s="9">
        <f ca="1">IF($O85=0,0,OFFSET('Echantillon (10)'!$AP$22,$A85-1,0,,))</f>
        <v>0</v>
      </c>
    </row>
    <row r="86" spans="1:34" x14ac:dyDescent="0.3">
      <c r="A86" s="60">
        <f t="shared" ca="1" si="7"/>
        <v>14</v>
      </c>
      <c r="B86" s="59">
        <f ca="1">IF(A86=0,0,HLOOKUP(A86-1,OFFSET(Catégories!$D$18:$D$19,0,0,2,Catégories!$C$17),2,TRUE))</f>
        <v>4</v>
      </c>
      <c r="C86" s="59">
        <f ca="1">IF(A86=0,0,A86-OFFSET(Catégories!$D$18,0,B86-1,,))</f>
        <v>2</v>
      </c>
      <c r="D86" s="51"/>
      <c r="O86" s="54" t="str">
        <f ca="1">IF(A86=0,0,INDEX(OFFSET(Catégories!$D$21:$D$31,0,0,10,Catégories!$C$17),C86,B86))</f>
        <v>4.2 PAM</v>
      </c>
      <c r="P86" s="78">
        <f t="array" aca="1" ref="P86" ca="1">SUMPRODUCT(($Y86:OFFSET($Y86,0,$R$4-1,,))*($Y$5:OFFSET($Y$5,0,$R$4-1,,))*(IF($P$7=Catégories!$D$3,1,($Y$16:OFFSET($Y$16,0,$R$4-1,,))=$P$7))*(IF($P$8=Catégories!$D$7,1,($Y$17:OFFSET($Y$17,0,$R$4-1,,))=$P$8)))/SUMPRODUCT(($Y$5:OFFSET($Y$5,0,$R$4-1,,))*(IF($P$7=Catégories!$D$3,1,($Y$16:OFFSET($Y$16,0,$R$4-1,,))=$P$7))*(IF($P$8=Catégories!$D$7,1,($Y$17:OFFSET($Y$17,0,$R$4-1,,))=$P$8)))</f>
        <v>2.3307514607963035E-2</v>
      </c>
      <c r="Q86" s="78">
        <f t="array" aca="1" ref="Q86" ca="1">MAX(IF((IF($P$7=Catégories!$D$3,1,$Y$16:OFFSET($Y$16,0,$R$4-1,,)=$P$7))*(IF($P$8=Catégories!$D$7,1,$Y$17:OFFSET($Y$17,0,$R$4-1,,)=$P$8)),$Y86:OFFSET($Y86,0,$R$4-1,,),""))</f>
        <v>6.9922543823889113E-2</v>
      </c>
      <c r="R86" s="78">
        <f t="array" aca="1" ref="R86" ca="1">MIN(IF((IF($P$7=Catégories!$D$3,1,$Y$16:OFFSET($Y$16,0,$R$4-1,,)=$P$7))*(IF($P$8=Catégories!$D$7,1,$Y$17:OFFSET($Y$17,0,$R$4-1,,)=$P$8)),$Y86:OFFSET($Y86,0,$R$4-1,,),""))</f>
        <v>0</v>
      </c>
      <c r="S86" s="78">
        <f t="array" aca="1" ref="S86" ca="1">STDEV(IF((IF($P$7=Catégories!$D$3,1,$Y$16:OFFSET($Y$16,0,$R$4-1,,)=$P$7))*(IF($P$8=Catégories!$D$7,1,$Y$17:OFFSET($Y$17,0,$R$4-1,,)=$P$8)),$Y86:OFFSET($Y86,0,$R$4-1,,),""))</f>
        <v>4.0369799499145778E-2</v>
      </c>
      <c r="T86" s="9"/>
      <c r="U86" s="79">
        <f t="shared" ca="1" si="5"/>
        <v>5.8268786519907589</v>
      </c>
      <c r="X86" s="21" t="str">
        <f t="shared" ca="1" si="6"/>
        <v>4.2 PAM</v>
      </c>
      <c r="Y86" s="9">
        <f ca="1">IF($O86=0,0,OFFSET('Echantillon (1)'!$AP$22,$A86-1,0,,))</f>
        <v>0</v>
      </c>
      <c r="Z86" s="9">
        <f ca="1">IF($O86=0,0,OFFSET('Echantillon (2)'!$AP$22,$A86-1,0,,))</f>
        <v>6.9922543823889113E-2</v>
      </c>
      <c r="AA86" s="9">
        <f ca="1">IF($O86=0,0,OFFSET('Echantillon (3)'!$AP$22,$A86-1,0,,))</f>
        <v>0</v>
      </c>
      <c r="AB86" s="9">
        <f ca="1">IF($O86=0,0,OFFSET('Echantillon (4)'!$AP$22,$A86-1,0,,))</f>
        <v>0</v>
      </c>
      <c r="AC86" s="9">
        <f ca="1">IF($O86=0,0,OFFSET('Echantillon (5)'!$AP$22,$A86-1,0,,))</f>
        <v>0</v>
      </c>
      <c r="AD86" s="9">
        <f ca="1">IF($O86=0,0,OFFSET('Echantillon (6)'!$AP$22,$A86-1,0,,))</f>
        <v>0</v>
      </c>
      <c r="AE86" s="9">
        <f ca="1">IF($O86=0,0,OFFSET('Echantillon (7)'!$AP$22,$A86-1,0,,))</f>
        <v>0</v>
      </c>
      <c r="AF86" s="9">
        <f ca="1">IF($O86=0,0,OFFSET('Echantillon (8)'!$AP$22,$A86-1,0,,))</f>
        <v>0</v>
      </c>
      <c r="AG86" s="9">
        <f ca="1">IF($O86=0,0,OFFSET('Echantillon (9)'!$AP$22,$A86-1,0,,))</f>
        <v>0</v>
      </c>
      <c r="AH86" s="9">
        <f ca="1">IF($O86=0,0,OFFSET('Echantillon (10)'!$AP$22,$A86-1,0,,))</f>
        <v>0</v>
      </c>
    </row>
    <row r="87" spans="1:34" x14ac:dyDescent="0.3">
      <c r="A87" s="60">
        <f t="shared" ca="1" si="7"/>
        <v>15</v>
      </c>
      <c r="B87" s="59">
        <f ca="1">IF(A87=0,0,HLOOKUP(A87-1,OFFSET(Catégories!$D$18:$D$19,0,0,2,Catégories!$C$17),2,TRUE))</f>
        <v>4</v>
      </c>
      <c r="C87" s="59">
        <f ca="1">IF(A87=0,0,A87-OFFSET(Catégories!$D$18,0,B87-1,,))</f>
        <v>3</v>
      </c>
      <c r="D87" s="51"/>
      <c r="O87" s="54" t="str">
        <f ca="1">IF(A87=0,0,INDEX(OFFSET(Catégories!$D$21:$D$31,0,0,10,Catégories!$C$17),C87,B87))</f>
        <v>4.3 Autres emballages composites</v>
      </c>
      <c r="P87" s="78">
        <f t="array" aca="1" ref="P87" ca="1">SUMPRODUCT(($Y87:OFFSET($Y87,0,$R$4-1,,))*($Y$5:OFFSET($Y$5,0,$R$4-1,,))*(IF($P$7=Catégories!$D$3,1,($Y$16:OFFSET($Y$16,0,$R$4-1,,))=$P$7))*(IF($P$8=Catégories!$D$7,1,($Y$17:OFFSET($Y$17,0,$R$4-1,,))=$P$8)))/SUMPRODUCT(($Y$5:OFFSET($Y$5,0,$R$4-1,,))*(IF($P$7=Catégories!$D$3,1,($Y$16:OFFSET($Y$16,0,$R$4-1,,))=$P$7))*(IF($P$8=Catégories!$D$7,1,($Y$17:OFFSET($Y$17,0,$R$4-1,,))=$P$8)))</f>
        <v>6.8690428514217054E-3</v>
      </c>
      <c r="Q87" s="78">
        <f t="array" aca="1" ref="Q87" ca="1">MAX(IF((IF($P$7=Catégories!$D$3,1,$Y$16:OFFSET($Y$16,0,$R$4-1,,)=$P$7))*(IF($P$8=Catégories!$D$7,1,$Y$17:OFFSET($Y$17,0,$R$4-1,,)=$P$8)),$Y87:OFFSET($Y87,0,$R$4-1,,),""))</f>
        <v>2.0607128554265119E-2</v>
      </c>
      <c r="R87" s="78">
        <f t="array" aca="1" ref="R87" ca="1">MIN(IF((IF($P$7=Catégories!$D$3,1,$Y$16:OFFSET($Y$16,0,$R$4-1,,)=$P$7))*(IF($P$8=Catégories!$D$7,1,$Y$17:OFFSET($Y$17,0,$R$4-1,,)=$P$8)),$Y87:OFFSET($Y87,0,$R$4-1,,),""))</f>
        <v>0</v>
      </c>
      <c r="S87" s="78">
        <f t="array" aca="1" ref="S87" ca="1">STDEV(IF((IF($P$7=Catégories!$D$3,1,$Y$16:OFFSET($Y$16,0,$R$4-1,,)=$P$7))*(IF($P$8=Catégories!$D$7,1,$Y$17:OFFSET($Y$17,0,$R$4-1,,)=$P$8)),$Y87:OFFSET($Y87,0,$R$4-1,,),""))</f>
        <v>1.1897531218030191E-2</v>
      </c>
      <c r="T87" s="9"/>
      <c r="U87" s="79">
        <f t="shared" ca="1" si="5"/>
        <v>1.7172607128554263</v>
      </c>
      <c r="X87" s="21" t="str">
        <f t="shared" ca="1" si="6"/>
        <v>4.3 Autres emballages composites</v>
      </c>
      <c r="Y87" s="9">
        <f ca="1">IF($O87=0,0,OFFSET('Echantillon (1)'!$AP$22,$A87-1,0,,))</f>
        <v>0</v>
      </c>
      <c r="Z87" s="9">
        <f ca="1">IF($O87=0,0,OFFSET('Echantillon (2)'!$AP$22,$A87-1,0,,))</f>
        <v>2.0607128554265119E-2</v>
      </c>
      <c r="AA87" s="9">
        <f ca="1">IF($O87=0,0,OFFSET('Echantillon (3)'!$AP$22,$A87-1,0,,))</f>
        <v>0</v>
      </c>
      <c r="AB87" s="9">
        <f ca="1">IF($O87=0,0,OFFSET('Echantillon (4)'!$AP$22,$A87-1,0,,))</f>
        <v>0</v>
      </c>
      <c r="AC87" s="9">
        <f ca="1">IF($O87=0,0,OFFSET('Echantillon (5)'!$AP$22,$A87-1,0,,))</f>
        <v>0</v>
      </c>
      <c r="AD87" s="9">
        <f ca="1">IF($O87=0,0,OFFSET('Echantillon (6)'!$AP$22,$A87-1,0,,))</f>
        <v>0</v>
      </c>
      <c r="AE87" s="9">
        <f ca="1">IF($O87=0,0,OFFSET('Echantillon (7)'!$AP$22,$A87-1,0,,))</f>
        <v>0</v>
      </c>
      <c r="AF87" s="9">
        <f ca="1">IF($O87=0,0,OFFSET('Echantillon (8)'!$AP$22,$A87-1,0,,))</f>
        <v>0</v>
      </c>
      <c r="AG87" s="9">
        <f ca="1">IF($O87=0,0,OFFSET('Echantillon (9)'!$AP$22,$A87-1,0,,))</f>
        <v>0</v>
      </c>
      <c r="AH87" s="9">
        <f ca="1">IF($O87=0,0,OFFSET('Echantillon (10)'!$AP$22,$A87-1,0,,))</f>
        <v>0</v>
      </c>
    </row>
    <row r="88" spans="1:34" x14ac:dyDescent="0.3">
      <c r="A88" s="60">
        <f t="shared" ca="1" si="7"/>
        <v>16</v>
      </c>
      <c r="B88" s="59">
        <f ca="1">IF(A88=0,0,HLOOKUP(A88-1,OFFSET(Catégories!$D$18:$D$19,0,0,2,Catégories!$C$17),2,TRUE))</f>
        <v>5</v>
      </c>
      <c r="C88" s="59">
        <f ca="1">IF(A88=0,0,A88-OFFSET(Catégories!$D$18,0,B88-1,,))</f>
        <v>1</v>
      </c>
      <c r="D88" s="51"/>
      <c r="O88" s="54" t="str">
        <f ca="1">IF(A88=0,0,INDEX(OFFSET(Catégories!$D$21:$D$31,0,0,10,Catégories!$C$17),C88,B88))</f>
        <v>5. Textiles</v>
      </c>
      <c r="P88" s="78">
        <f t="array" aca="1" ref="P88" ca="1">SUMPRODUCT(($Y88:OFFSET($Y88,0,$R$4-1,,))*($Y$5:OFFSET($Y$5,0,$R$4-1,,))*(IF($P$7=Catégories!$D$3,1,($Y$16:OFFSET($Y$16,0,$R$4-1,,))=$P$7))*(IF($P$8=Catégories!$D$7,1,($Y$17:OFFSET($Y$17,0,$R$4-1,,))=$P$8)))/SUMPRODUCT(($Y$5:OFFSET($Y$5,0,$R$4-1,,))*(IF($P$7=Catégories!$D$3,1,($Y$16:OFFSET($Y$16,0,$R$4-1,,))=$P$7))*(IF($P$8=Catégories!$D$7,1,($Y$17:OFFSET($Y$17,0,$R$4-1,,))=$P$8)))</f>
        <v>5.1253918495297798E-3</v>
      </c>
      <c r="Q88" s="78">
        <f t="array" aca="1" ref="Q88" ca="1">MAX(IF((IF($P$7=Catégories!$D$3,1,$Y$16:OFFSET($Y$16,0,$R$4-1,,)=$P$7))*(IF($P$8=Catégories!$D$7,1,$Y$17:OFFSET($Y$17,0,$R$4-1,,)=$P$8)),$Y88:OFFSET($Y88,0,$R$4-1,,),""))</f>
        <v>1.5376175548589339E-2</v>
      </c>
      <c r="R88" s="78">
        <f t="array" aca="1" ref="R88" ca="1">MIN(IF((IF($P$7=Catégories!$D$3,1,$Y$16:OFFSET($Y$16,0,$R$4-1,,)=$P$7))*(IF($P$8=Catégories!$D$7,1,$Y$17:OFFSET($Y$17,0,$R$4-1,,)=$P$8)),$Y88:OFFSET($Y88,0,$R$4-1,,),""))</f>
        <v>0</v>
      </c>
      <c r="S88" s="78">
        <f t="array" aca="1" ref="S88" ca="1">STDEV(IF((IF($P$7=Catégories!$D$3,1,$Y$16:OFFSET($Y$16,0,$R$4-1,,)=$P$7))*(IF($P$8=Catégories!$D$7,1,$Y$17:OFFSET($Y$17,0,$R$4-1,,)=$P$8)),$Y88:OFFSET($Y88,0,$R$4-1,,),""))</f>
        <v>8.8774390920849967E-3</v>
      </c>
      <c r="T88" s="9"/>
      <c r="U88" s="79">
        <f t="shared" ca="1" si="5"/>
        <v>1.2813479623824449</v>
      </c>
      <c r="X88" s="21" t="str">
        <f t="shared" ca="1" si="6"/>
        <v>5. Textiles</v>
      </c>
      <c r="Y88" s="9">
        <f ca="1">IF($O88=0,0,OFFSET('Echantillon (1)'!$AP$22,$A88-1,0,,))</f>
        <v>0</v>
      </c>
      <c r="Z88" s="9">
        <f ca="1">IF($O88=0,0,OFFSET('Echantillon (2)'!$AP$22,$A88-1,0,,))</f>
        <v>0</v>
      </c>
      <c r="AA88" s="9">
        <f ca="1">IF($O88=0,0,OFFSET('Echantillon (3)'!$AP$22,$A88-1,0,,))</f>
        <v>0</v>
      </c>
      <c r="AB88" s="9">
        <f ca="1">IF($O88=0,0,OFFSET('Echantillon (4)'!$AP$22,$A88-1,0,,))</f>
        <v>1.5376175548589339E-2</v>
      </c>
      <c r="AC88" s="9">
        <f ca="1">IF($O88=0,0,OFFSET('Echantillon (5)'!$AP$22,$A88-1,0,,))</f>
        <v>0</v>
      </c>
      <c r="AD88" s="9">
        <f ca="1">IF($O88=0,0,OFFSET('Echantillon (6)'!$AP$22,$A88-1,0,,))</f>
        <v>0</v>
      </c>
      <c r="AE88" s="9">
        <f ca="1">IF($O88=0,0,OFFSET('Echantillon (7)'!$AP$22,$A88-1,0,,))</f>
        <v>0</v>
      </c>
      <c r="AF88" s="9">
        <f ca="1">IF($O88=0,0,OFFSET('Echantillon (8)'!$AP$22,$A88-1,0,,))</f>
        <v>0</v>
      </c>
      <c r="AG88" s="9">
        <f ca="1">IF($O88=0,0,OFFSET('Echantillon (9)'!$AP$22,$A88-1,0,,))</f>
        <v>0</v>
      </c>
      <c r="AH88" s="9">
        <f ca="1">IF($O88=0,0,OFFSET('Echantillon (10)'!$AP$22,$A88-1,0,,))</f>
        <v>0</v>
      </c>
    </row>
    <row r="89" spans="1:34" x14ac:dyDescent="0.3">
      <c r="A89" s="60">
        <f t="shared" ca="1" si="7"/>
        <v>17</v>
      </c>
      <c r="B89" s="59">
        <f ca="1">IF(A89=0,0,HLOOKUP(A89-1,OFFSET(Catégories!$D$18:$D$19,0,0,2,Catégories!$C$17),2,TRUE))</f>
        <v>6</v>
      </c>
      <c r="C89" s="59">
        <f ca="1">IF(A89=0,0,A89-OFFSET(Catégories!$D$18,0,B89-1,,))</f>
        <v>1</v>
      </c>
      <c r="D89" s="51"/>
      <c r="O89" s="54" t="str">
        <f ca="1">IF(A89=0,0,INDEX(OFFSET(Catégories!$D$21:$D$31,0,0,10,Catégories!$C$17),C89,B89))</f>
        <v xml:space="preserve">6.1 Fraction hygiénique </v>
      </c>
      <c r="P89" s="78">
        <f t="array" aca="1" ref="P89" ca="1">SUMPRODUCT(($Y89:OFFSET($Y89,0,$R$4-1,,))*($Y$5:OFFSET($Y$5,0,$R$4-1,,))*(IF($P$7=Catégories!$D$3,1,($Y$16:OFFSET($Y$16,0,$R$4-1,,))=$P$7))*(IF($P$8=Catégories!$D$7,1,($Y$17:OFFSET($Y$17,0,$R$4-1,,))=$P$8)))/SUMPRODUCT(($Y$5:OFFSET($Y$5,0,$R$4-1,,))*(IF($P$7=Catégories!$D$3,1,($Y$16:OFFSET($Y$16,0,$R$4-1,,))=$P$7))*(IF($P$8=Catégories!$D$7,1,($Y$17:OFFSET($Y$17,0,$R$4-1,,))=$P$8)))</f>
        <v>5.1253918495297798E-2</v>
      </c>
      <c r="Q89" s="78">
        <f t="array" aca="1" ref="Q89" ca="1">MAX(IF((IF($P$7=Catégories!$D$3,1,$Y$16:OFFSET($Y$16,0,$R$4-1,,)=$P$7))*(IF($P$8=Catégories!$D$7,1,$Y$17:OFFSET($Y$17,0,$R$4-1,,)=$P$8)),$Y89:OFFSET($Y89,0,$R$4-1,,),""))</f>
        <v>0.15376175548589341</v>
      </c>
      <c r="R89" s="78">
        <f t="array" aca="1" ref="R89" ca="1">MIN(IF((IF($P$7=Catégories!$D$3,1,$Y$16:OFFSET($Y$16,0,$R$4-1,,)=$P$7))*(IF($P$8=Catégories!$D$7,1,$Y$17:OFFSET($Y$17,0,$R$4-1,,)=$P$8)),$Y89:OFFSET($Y89,0,$R$4-1,,),""))</f>
        <v>0</v>
      </c>
      <c r="S89" s="78">
        <f t="array" aca="1" ref="S89" ca="1">STDEV(IF((IF($P$7=Catégories!$D$3,1,$Y$16:OFFSET($Y$16,0,$R$4-1,,)=$P$7))*(IF($P$8=Catégories!$D$7,1,$Y$17:OFFSET($Y$17,0,$R$4-1,,)=$P$8)),$Y89:OFFSET($Y89,0,$R$4-1,,),""))</f>
        <v>8.8774390920849974E-2</v>
      </c>
      <c r="T89" s="9"/>
      <c r="U89" s="79">
        <f t="shared" ca="1" si="5"/>
        <v>12.813479623824449</v>
      </c>
      <c r="X89" s="21" t="str">
        <f t="shared" ca="1" si="6"/>
        <v xml:space="preserve">6.1 Fraction hygiénique </v>
      </c>
      <c r="Y89" s="9">
        <f ca="1">IF($O89=0,0,OFFSET('Echantillon (1)'!$AP$22,$A89-1,0,,))</f>
        <v>0</v>
      </c>
      <c r="Z89" s="9">
        <f ca="1">IF($O89=0,0,OFFSET('Echantillon (2)'!$AP$22,$A89-1,0,,))</f>
        <v>0</v>
      </c>
      <c r="AA89" s="9">
        <f ca="1">IF($O89=0,0,OFFSET('Echantillon (3)'!$AP$22,$A89-1,0,,))</f>
        <v>0</v>
      </c>
      <c r="AB89" s="9">
        <f ca="1">IF($O89=0,0,OFFSET('Echantillon (4)'!$AP$22,$A89-1,0,,))</f>
        <v>0.15376175548589341</v>
      </c>
      <c r="AC89" s="9">
        <f ca="1">IF($O89=0,0,OFFSET('Echantillon (5)'!$AP$22,$A89-1,0,,))</f>
        <v>0</v>
      </c>
      <c r="AD89" s="9">
        <f ca="1">IF($O89=0,0,OFFSET('Echantillon (6)'!$AP$22,$A89-1,0,,))</f>
        <v>0</v>
      </c>
      <c r="AE89" s="9">
        <f ca="1">IF($O89=0,0,OFFSET('Echantillon (7)'!$AP$22,$A89-1,0,,))</f>
        <v>0</v>
      </c>
      <c r="AF89" s="9">
        <f ca="1">IF($O89=0,0,OFFSET('Echantillon (8)'!$AP$22,$A89-1,0,,))</f>
        <v>0</v>
      </c>
      <c r="AG89" s="9">
        <f ca="1">IF($O89=0,0,OFFSET('Echantillon (9)'!$AP$22,$A89-1,0,,))</f>
        <v>0</v>
      </c>
      <c r="AH89" s="9">
        <f ca="1">IF($O89=0,0,OFFSET('Echantillon (10)'!$AP$22,$A89-1,0,,))</f>
        <v>0</v>
      </c>
    </row>
    <row r="90" spans="1:34" x14ac:dyDescent="0.3">
      <c r="A90" s="60">
        <f t="shared" ca="1" si="7"/>
        <v>18</v>
      </c>
      <c r="B90" s="59">
        <f ca="1">IF(A90=0,0,HLOOKUP(A90-1,OFFSET(Catégories!$D$18:$D$19,0,0,2,Catégories!$C$17),2,TRUE))</f>
        <v>6</v>
      </c>
      <c r="C90" s="59">
        <f ca="1">IF(A90=0,0,A90-OFFSET(Catégories!$D$18,0,B90-1,,))</f>
        <v>2</v>
      </c>
      <c r="D90" s="51"/>
      <c r="O90" s="54" t="str">
        <f ca="1">IF(A90=0,0,INDEX(OFFSET(Catégories!$D$21:$D$31,0,0,10,Catégories!$C$17),C90,B90))</f>
        <v xml:space="preserve">6.2 Fraction papiers souillés </v>
      </c>
      <c r="P90" s="78">
        <f t="array" aca="1" ref="P90" ca="1">SUMPRODUCT(($Y90:OFFSET($Y90,0,$R$4-1,,))*($Y$5:OFFSET($Y$5,0,$R$4-1,,))*(IF($P$7=Catégories!$D$3,1,($Y$16:OFFSET($Y$16,0,$R$4-1,,))=$P$7))*(IF($P$8=Catégories!$D$7,1,($Y$17:OFFSET($Y$17,0,$R$4-1,,))=$P$8)))/SUMPRODUCT(($Y$5:OFFSET($Y$5,0,$R$4-1,,))*(IF($P$7=Catégories!$D$3,1,($Y$16:OFFSET($Y$16,0,$R$4-1,,))=$P$7))*(IF($P$8=Catégories!$D$7,1,($Y$17:OFFSET($Y$17,0,$R$4-1,,))=$P$8)))</f>
        <v>5.1253918495297798E-3</v>
      </c>
      <c r="Q90" s="78">
        <f t="array" aca="1" ref="Q90" ca="1">MAX(IF((IF($P$7=Catégories!$D$3,1,$Y$16:OFFSET($Y$16,0,$R$4-1,,)=$P$7))*(IF($P$8=Catégories!$D$7,1,$Y$17:OFFSET($Y$17,0,$R$4-1,,)=$P$8)),$Y90:OFFSET($Y90,0,$R$4-1,,),""))</f>
        <v>1.5376175548589339E-2</v>
      </c>
      <c r="R90" s="78">
        <f t="array" aca="1" ref="R90" ca="1">MIN(IF((IF($P$7=Catégories!$D$3,1,$Y$16:OFFSET($Y$16,0,$R$4-1,,)=$P$7))*(IF($P$8=Catégories!$D$7,1,$Y$17:OFFSET($Y$17,0,$R$4-1,,)=$P$8)),$Y90:OFFSET($Y90,0,$R$4-1,,),""))</f>
        <v>0</v>
      </c>
      <c r="S90" s="78">
        <f t="array" aca="1" ref="S90" ca="1">STDEV(IF((IF($P$7=Catégories!$D$3,1,$Y$16:OFFSET($Y$16,0,$R$4-1,,)=$P$7))*(IF($P$8=Catégories!$D$7,1,$Y$17:OFFSET($Y$17,0,$R$4-1,,)=$P$8)),$Y90:OFFSET($Y90,0,$R$4-1,,),""))</f>
        <v>8.8774390920849967E-3</v>
      </c>
      <c r="T90" s="9"/>
      <c r="U90" s="79">
        <f t="shared" ca="1" si="5"/>
        <v>1.2813479623824449</v>
      </c>
      <c r="X90" s="21" t="str">
        <f t="shared" ca="1" si="6"/>
        <v xml:space="preserve">6.2 Fraction papiers souillés </v>
      </c>
      <c r="Y90" s="9">
        <f ca="1">IF($O90=0,0,OFFSET('Echantillon (1)'!$AP$22,$A90-1,0,,))</f>
        <v>0</v>
      </c>
      <c r="Z90" s="9">
        <f ca="1">IF($O90=0,0,OFFSET('Echantillon (2)'!$AP$22,$A90-1,0,,))</f>
        <v>0</v>
      </c>
      <c r="AA90" s="9">
        <f ca="1">IF($O90=0,0,OFFSET('Echantillon (3)'!$AP$22,$A90-1,0,,))</f>
        <v>0</v>
      </c>
      <c r="AB90" s="9">
        <f ca="1">IF($O90=0,0,OFFSET('Echantillon (4)'!$AP$22,$A90-1,0,,))</f>
        <v>1.5376175548589339E-2</v>
      </c>
      <c r="AC90" s="9">
        <f ca="1">IF($O90=0,0,OFFSET('Echantillon (5)'!$AP$22,$A90-1,0,,))</f>
        <v>0</v>
      </c>
      <c r="AD90" s="9">
        <f ca="1">IF($O90=0,0,OFFSET('Echantillon (6)'!$AP$22,$A90-1,0,,))</f>
        <v>0</v>
      </c>
      <c r="AE90" s="9">
        <f ca="1">IF($O90=0,0,OFFSET('Echantillon (7)'!$AP$22,$A90-1,0,,))</f>
        <v>0</v>
      </c>
      <c r="AF90" s="9">
        <f ca="1">IF($O90=0,0,OFFSET('Echantillon (8)'!$AP$22,$A90-1,0,,))</f>
        <v>0</v>
      </c>
      <c r="AG90" s="9">
        <f ca="1">IF($O90=0,0,OFFSET('Echantillon (9)'!$AP$22,$A90-1,0,,))</f>
        <v>0</v>
      </c>
      <c r="AH90" s="9">
        <f ca="1">IF($O90=0,0,OFFSET('Echantillon (10)'!$AP$22,$A90-1,0,,))</f>
        <v>0</v>
      </c>
    </row>
    <row r="91" spans="1:34" x14ac:dyDescent="0.3">
      <c r="A91" s="60">
        <f t="shared" ca="1" si="7"/>
        <v>19</v>
      </c>
      <c r="B91" s="59">
        <f ca="1">IF(A91=0,0,HLOOKUP(A91-1,OFFSET(Catégories!$D$18:$D$19,0,0,2,Catégories!$C$17),2,TRUE))</f>
        <v>7</v>
      </c>
      <c r="C91" s="59">
        <f ca="1">IF(A91=0,0,A91-OFFSET(Catégories!$D$18,0,B91-1,,))</f>
        <v>1</v>
      </c>
      <c r="D91" s="51"/>
      <c r="O91" s="54" t="str">
        <f ca="1">IF(A91=0,0,INDEX(OFFSET(Catégories!$D$21:$D$31,0,0,10,Catégories!$C$17),C91,B91))</f>
        <v>7,1 Sacs de caisse</v>
      </c>
      <c r="P91" s="78">
        <f t="array" aca="1" ref="P91" ca="1">SUMPRODUCT(($Y91:OFFSET($Y91,0,$R$4-1,,))*($Y$5:OFFSET($Y$5,0,$R$4-1,,))*(IF($P$7=Catégories!$D$3,1,($Y$16:OFFSET($Y$16,0,$R$4-1,,))=$P$7))*(IF($P$8=Catégories!$D$7,1,($Y$17:OFFSET($Y$17,0,$R$4-1,,))=$P$8)))/SUMPRODUCT(($Y$5:OFFSET($Y$5,0,$R$4-1,,))*(IF($P$7=Catégories!$D$3,1,($Y$16:OFFSET($Y$16,0,$R$4-1,,))=$P$7))*(IF($P$8=Catégories!$D$7,1,($Y$17:OFFSET($Y$17,0,$R$4-1,,))=$P$8)))</f>
        <v>0.12187631514260684</v>
      </c>
      <c r="Q91" s="78">
        <f t="array" aca="1" ref="Q91" ca="1">MAX(IF((IF($P$7=Catégories!$D$3,1,$Y$16:OFFSET($Y$16,0,$R$4-1,,)=$P$7))*(IF($P$8=Catégories!$D$7,1,$Y$17:OFFSET($Y$17,0,$R$4-1,,)=$P$8)),$Y91:OFFSET($Y91,0,$R$4-1,,),""))</f>
        <v>0.21272361824348759</v>
      </c>
      <c r="R91" s="78">
        <f t="array" aca="1" ref="R91" ca="1">MIN(IF((IF($P$7=Catégories!$D$3,1,$Y$16:OFFSET($Y$16,0,$R$4-1,,)=$P$7))*(IF($P$8=Catégories!$D$7,1,$Y$17:OFFSET($Y$17,0,$R$4-1,,)=$P$8)),$Y91:OFFSET($Y91,0,$R$4-1,,),""))</f>
        <v>4.8934169278996862E-3</v>
      </c>
      <c r="S91" s="78">
        <f t="array" aca="1" ref="S91" ca="1">STDEV(IF((IF($P$7=Catégories!$D$3,1,$Y$16:OFFSET($Y$16,0,$R$4-1,,)=$P$7))*(IF($P$8=Catégories!$D$7,1,$Y$17:OFFSET($Y$17,0,$R$4-1,,)=$P$8)),$Y91:OFFSET($Y91,0,$R$4-1,,),""))</f>
        <v>0.10635154039168805</v>
      </c>
      <c r="T91" s="9"/>
      <c r="U91" s="79">
        <f t="shared" ca="1" si="5"/>
        <v>30.46907878565171</v>
      </c>
      <c r="X91" s="21" t="str">
        <f t="shared" ca="1" si="6"/>
        <v>7,1 Sacs de caisse</v>
      </c>
      <c r="Y91" s="9">
        <f ca="1">IF($O91=0,0,OFFSET('Echantillon (1)'!$AP$22,$A91-1,0,,))</f>
        <v>0.21272361824348759</v>
      </c>
      <c r="Z91" s="9">
        <f ca="1">IF($O91=0,0,OFFSET('Echantillon (2)'!$AP$22,$A91-1,0,,))</f>
        <v>0.14801191025643329</v>
      </c>
      <c r="AA91" s="9">
        <f ca="1">IF($O91=0,0,OFFSET('Echantillon (3)'!$AP$22,$A91-1,0,,))</f>
        <v>0.19285441830896377</v>
      </c>
      <c r="AB91" s="9">
        <f ca="1">IF($O91=0,0,OFFSET('Echantillon (4)'!$AP$22,$A91-1,0,,))</f>
        <v>4.8934169278996862E-3</v>
      </c>
      <c r="AC91" s="9">
        <f ca="1">IF($O91=0,0,OFFSET('Echantillon (5)'!$AP$22,$A91-1,0,,))</f>
        <v>8.0008378718056133E-2</v>
      </c>
      <c r="AD91" s="9">
        <f ca="1">IF($O91=0,0,OFFSET('Echantillon (6)'!$AP$22,$A91-1,0,,))</f>
        <v>0.2101749742406912</v>
      </c>
      <c r="AE91" s="9">
        <f ca="1">IF($O91=0,0,OFFSET('Echantillon (7)'!$AP$22,$A91-1,0,,))</f>
        <v>0.23576117948464162</v>
      </c>
      <c r="AF91" s="9">
        <f ca="1">IF($O91=0,0,OFFSET('Echantillon (8)'!$AP$22,$A91-1,0,,))</f>
        <v>0.23576117948464162</v>
      </c>
      <c r="AG91" s="9">
        <f ca="1">IF($O91=0,0,OFFSET('Echantillon (9)'!$AP$22,$A91-1,0,,))</f>
        <v>0.23576117948464162</v>
      </c>
      <c r="AH91" s="9">
        <f ca="1">IF($O91=0,0,OFFSET('Echantillon (10)'!$AP$22,$A91-1,0,,))</f>
        <v>0.23576117948464162</v>
      </c>
    </row>
    <row r="92" spans="1:34" x14ac:dyDescent="0.3">
      <c r="A92" s="60">
        <f t="shared" ca="1" si="7"/>
        <v>20</v>
      </c>
      <c r="B92" s="59">
        <f ca="1">IF(A92=0,0,HLOOKUP(A92-1,OFFSET(Catégories!$D$18:$D$19,0,0,2,Catégories!$C$17),2,TRUE))</f>
        <v>7</v>
      </c>
      <c r="C92" s="59">
        <f ca="1">IF(A92=0,0,A92-OFFSET(Catégories!$D$18,0,B92-1,,))</f>
        <v>2</v>
      </c>
      <c r="D92" s="51"/>
      <c r="O92" s="54" t="str">
        <f ca="1">IF(A92=0,0,INDEX(OFFSET(Catégories!$D$21:$D$31,0,0,10,Catégories!$C$17),C92,B92))</f>
        <v xml:space="preserve">7.2 Autres films polyoléfines 
(PE et PP) </v>
      </c>
      <c r="P92" s="78">
        <f t="array" aca="1" ref="P92" ca="1">SUMPRODUCT(($Y92:OFFSET($Y92,0,$R$4-1,,))*($Y$5:OFFSET($Y$5,0,$R$4-1,,))*(IF($P$7=Catégories!$D$3,1,($Y$16:OFFSET($Y$16,0,$R$4-1,,))=$P$7))*(IF($P$8=Catégories!$D$7,1,($Y$17:OFFSET($Y$17,0,$R$4-1,,))=$P$8)))/SUMPRODUCT(($Y$5:OFFSET($Y$5,0,$R$4-1,,))*(IF($P$7=Catégories!$D$3,1,($Y$16:OFFSET($Y$16,0,$R$4-1,,))=$P$7))*(IF($P$8=Catégories!$D$7,1,($Y$17:OFFSET($Y$17,0,$R$4-1,,))=$P$8)))</f>
        <v>3.0303030303030299E-3</v>
      </c>
      <c r="Q92" s="78">
        <f t="array" aca="1" ref="Q92" ca="1">MAX(IF((IF($P$7=Catégories!$D$3,1,$Y$16:OFFSET($Y$16,0,$R$4-1,,)=$P$7))*(IF($P$8=Catégories!$D$7,1,$Y$17:OFFSET($Y$17,0,$R$4-1,,)=$P$8)),$Y92:OFFSET($Y92,0,$R$4-1,,),""))</f>
        <v>9.0909090909090905E-3</v>
      </c>
      <c r="R92" s="78">
        <f t="array" aca="1" ref="R92" ca="1">MIN(IF((IF($P$7=Catégories!$D$3,1,$Y$16:OFFSET($Y$16,0,$R$4-1,,)=$P$7))*(IF($P$8=Catégories!$D$7,1,$Y$17:OFFSET($Y$17,0,$R$4-1,,)=$P$8)),$Y92:OFFSET($Y92,0,$R$4-1,,),""))</f>
        <v>0</v>
      </c>
      <c r="S92" s="78">
        <f t="array" aca="1" ref="S92" ca="1">STDEV(IF((IF($P$7=Catégories!$D$3,1,$Y$16:OFFSET($Y$16,0,$R$4-1,,)=$P$7))*(IF($P$8=Catégories!$D$7,1,$Y$17:OFFSET($Y$17,0,$R$4-1,,)=$P$8)),$Y92:OFFSET($Y92,0,$R$4-1,,),""))</f>
        <v>5.2486388108147798E-3</v>
      </c>
      <c r="T92" s="9"/>
      <c r="U92" s="79">
        <f t="shared" ca="1" si="5"/>
        <v>0.75757575757575746</v>
      </c>
      <c r="X92" s="21" t="str">
        <f t="shared" ca="1" si="6"/>
        <v xml:space="preserve">7.2 Autres films polyoléfines 
(PE et PP) </v>
      </c>
      <c r="Y92" s="9">
        <f ca="1">IF($O92=0,0,OFFSET('Echantillon (1)'!$AP$22,$A92-1,0,,))</f>
        <v>0</v>
      </c>
      <c r="Z92" s="9">
        <f ca="1">IF($O92=0,0,OFFSET('Echantillon (2)'!$AP$22,$A92-1,0,,))</f>
        <v>9.0909090909090905E-3</v>
      </c>
      <c r="AA92" s="9">
        <f ca="1">IF($O92=0,0,OFFSET('Echantillon (3)'!$AP$22,$A92-1,0,,))</f>
        <v>0</v>
      </c>
      <c r="AB92" s="9">
        <f ca="1">IF($O92=0,0,OFFSET('Echantillon (4)'!$AP$22,$A92-1,0,,))</f>
        <v>0</v>
      </c>
      <c r="AC92" s="9">
        <f ca="1">IF($O92=0,0,OFFSET('Echantillon (5)'!$AP$22,$A92-1,0,,))</f>
        <v>0</v>
      </c>
      <c r="AD92" s="9">
        <f ca="1">IF($O92=0,0,OFFSET('Echantillon (6)'!$AP$22,$A92-1,0,,))</f>
        <v>0</v>
      </c>
      <c r="AE92" s="9">
        <f ca="1">IF($O92=0,0,OFFSET('Echantillon (7)'!$AP$22,$A92-1,0,,))</f>
        <v>0</v>
      </c>
      <c r="AF92" s="9">
        <f ca="1">IF($O92=0,0,OFFSET('Echantillon (8)'!$AP$22,$A92-1,0,,))</f>
        <v>0</v>
      </c>
      <c r="AG92" s="9">
        <f ca="1">IF($O92=0,0,OFFSET('Echantillon (9)'!$AP$22,$A92-1,0,,))</f>
        <v>0</v>
      </c>
      <c r="AH92" s="9">
        <f ca="1">IF($O92=0,0,OFFSET('Echantillon (10)'!$AP$22,$A92-1,0,,))</f>
        <v>0</v>
      </c>
    </row>
    <row r="93" spans="1:34" x14ac:dyDescent="0.3">
      <c r="A93" s="60">
        <f t="shared" ca="1" si="7"/>
        <v>21</v>
      </c>
      <c r="B93" s="59">
        <f ca="1">IF(A93=0,0,HLOOKUP(A93-1,OFFSET(Catégories!$D$18:$D$19,0,0,2,Catégories!$C$17),2,TRUE))</f>
        <v>7</v>
      </c>
      <c r="C93" s="59">
        <f ca="1">IF(A93=0,0,A93-OFFSET(Catégories!$D$18,0,B93-1,,))</f>
        <v>3</v>
      </c>
      <c r="D93" s="51"/>
      <c r="O93" s="54" t="str">
        <f ca="1">IF(A93=0,0,INDEX(OFFSET(Catégories!$D$21:$D$31,0,0,10,Catégories!$C$17),C93,B93))</f>
        <v>7.3 Bouteilles d'eau</v>
      </c>
      <c r="P93" s="78">
        <f t="array" aca="1" ref="P93" ca="1">SUMPRODUCT(($Y93:OFFSET($Y93,0,$R$4-1,,))*($Y$5:OFFSET($Y$5,0,$R$4-1,,))*(IF($P$7=Catégories!$D$3,1,($Y$16:OFFSET($Y$16,0,$R$4-1,,))=$P$7))*(IF($P$8=Catégories!$D$7,1,($Y$17:OFFSET($Y$17,0,$R$4-1,,))=$P$8)))/SUMPRODUCT(($Y$5:OFFSET($Y$5,0,$R$4-1,,))*(IF($P$7=Catégories!$D$3,1,($Y$16:OFFSET($Y$16,0,$R$4-1,,))=$P$7))*(IF($P$8=Catégories!$D$7,1,($Y$17:OFFSET($Y$17,0,$R$4-1,,))=$P$8)))</f>
        <v>0</v>
      </c>
      <c r="Q93" s="78">
        <f t="array" aca="1" ref="Q93" ca="1">MAX(IF((IF($P$7=Catégories!$D$3,1,$Y$16:OFFSET($Y$16,0,$R$4-1,,)=$P$7))*(IF($P$8=Catégories!$D$7,1,$Y$17:OFFSET($Y$17,0,$R$4-1,,)=$P$8)),$Y93:OFFSET($Y93,0,$R$4-1,,),""))</f>
        <v>0</v>
      </c>
      <c r="R93" s="78">
        <f t="array" aca="1" ref="R93" ca="1">MIN(IF((IF($P$7=Catégories!$D$3,1,$Y$16:OFFSET($Y$16,0,$R$4-1,,)=$P$7))*(IF($P$8=Catégories!$D$7,1,$Y$17:OFFSET($Y$17,0,$R$4-1,,)=$P$8)),$Y93:OFFSET($Y93,0,$R$4-1,,),""))</f>
        <v>0</v>
      </c>
      <c r="S93" s="78">
        <f t="array" aca="1" ref="S93" ca="1">STDEV(IF((IF($P$7=Catégories!$D$3,1,$Y$16:OFFSET($Y$16,0,$R$4-1,,)=$P$7))*(IF($P$8=Catégories!$D$7,1,$Y$17:OFFSET($Y$17,0,$R$4-1,,)=$P$8)),$Y93:OFFSET($Y93,0,$R$4-1,,),""))</f>
        <v>0</v>
      </c>
      <c r="T93" s="9"/>
      <c r="U93" s="79">
        <f t="shared" ca="1" si="5"/>
        <v>0</v>
      </c>
      <c r="X93" s="21" t="str">
        <f t="shared" ca="1" si="6"/>
        <v>7.3 Bouteilles d'eau</v>
      </c>
      <c r="Y93" s="9">
        <f ca="1">IF($O93=0,0,OFFSET('Echantillon (1)'!$AP$22,$A93-1,0,,))</f>
        <v>0</v>
      </c>
      <c r="Z93" s="9">
        <f ca="1">IF($O93=0,0,OFFSET('Echantillon (2)'!$AP$22,$A93-1,0,,))</f>
        <v>0</v>
      </c>
      <c r="AA93" s="9">
        <f ca="1">IF($O93=0,0,OFFSET('Echantillon (3)'!$AP$22,$A93-1,0,,))</f>
        <v>0</v>
      </c>
      <c r="AB93" s="9">
        <f ca="1">IF($O93=0,0,OFFSET('Echantillon (4)'!$AP$22,$A93-1,0,,))</f>
        <v>0</v>
      </c>
      <c r="AC93" s="9">
        <f ca="1">IF($O93=0,0,OFFSET('Echantillon (5)'!$AP$22,$A93-1,0,,))</f>
        <v>0</v>
      </c>
      <c r="AD93" s="9">
        <f ca="1">IF($O93=0,0,OFFSET('Echantillon (6)'!$AP$22,$A93-1,0,,))</f>
        <v>0</v>
      </c>
      <c r="AE93" s="9">
        <f ca="1">IF($O93=0,0,OFFSET('Echantillon (7)'!$AP$22,$A93-1,0,,))</f>
        <v>0</v>
      </c>
      <c r="AF93" s="9">
        <f ca="1">IF($O93=0,0,OFFSET('Echantillon (8)'!$AP$22,$A93-1,0,,))</f>
        <v>0</v>
      </c>
      <c r="AG93" s="9">
        <f ca="1">IF($O93=0,0,OFFSET('Echantillon (9)'!$AP$22,$A93-1,0,,))</f>
        <v>0</v>
      </c>
      <c r="AH93" s="9">
        <f ca="1">IF($O93=0,0,OFFSET('Echantillon (10)'!$AP$22,$A93-1,0,,))</f>
        <v>0</v>
      </c>
    </row>
    <row r="94" spans="1:34" x14ac:dyDescent="0.3">
      <c r="A94" s="60">
        <f t="shared" ca="1" si="7"/>
        <v>22</v>
      </c>
      <c r="B94" s="59">
        <f ca="1">IF(A94=0,0,HLOOKUP(A94-1,OFFSET(Catégories!$D$18:$D$19,0,0,2,Catégories!$C$17),2,TRUE))</f>
        <v>7</v>
      </c>
      <c r="C94" s="59">
        <f ca="1">IF(A94=0,0,A94-OFFSET(Catégories!$D$18,0,B94-1,,))</f>
        <v>4</v>
      </c>
      <c r="D94" s="51"/>
      <c r="O94" s="54" t="str">
        <f ca="1">IF(A94=0,0,INDEX(OFFSET(Catégories!$D$21:$D$31,0,0,10,Catégories!$C$17),C94,B94))</f>
        <v xml:space="preserve">7.4 Bouteilles et flacons en PET </v>
      </c>
      <c r="P94" s="78">
        <f t="array" aca="1" ref="P94" ca="1">SUMPRODUCT(($Y94:OFFSET($Y94,0,$R$4-1,,))*($Y$5:OFFSET($Y$5,0,$R$4-1,,))*(IF($P$7=Catégories!$D$3,1,($Y$16:OFFSET($Y$16,0,$R$4-1,,))=$P$7))*(IF($P$8=Catégories!$D$7,1,($Y$17:OFFSET($Y$17,0,$R$4-1,,))=$P$8)))/SUMPRODUCT(($Y$5:OFFSET($Y$5,0,$R$4-1,,))*(IF($P$7=Catégories!$D$3,1,($Y$16:OFFSET($Y$16,0,$R$4-1,,))=$P$7))*(IF($P$8=Catégories!$D$7,1,($Y$17:OFFSET($Y$17,0,$R$4-1,,))=$P$8)))</f>
        <v>1.5788242442655323E-2</v>
      </c>
      <c r="Q94" s="78">
        <f t="array" aca="1" ref="Q94" ca="1">MAX(IF((IF($P$7=Catégories!$D$3,1,$Y$16:OFFSET($Y$16,0,$R$4-1,,)=$P$7))*(IF($P$8=Catégories!$D$7,1,$Y$17:OFFSET($Y$17,0,$R$4-1,,)=$P$8)),$Y94:OFFSET($Y94,0,$R$4-1,,),""))</f>
        <v>4.1214257108530238E-2</v>
      </c>
      <c r="R94" s="78">
        <f t="array" aca="1" ref="R94" ca="1">MIN(IF((IF($P$7=Catégories!$D$3,1,$Y$16:OFFSET($Y$16,0,$R$4-1,,)=$P$7))*(IF($P$8=Catégories!$D$7,1,$Y$17:OFFSET($Y$17,0,$R$4-1,,)=$P$8)),$Y94:OFFSET($Y94,0,$R$4-1,,),""))</f>
        <v>0</v>
      </c>
      <c r="S94" s="78">
        <f t="array" aca="1" ref="S94" ca="1">STDEV(IF((IF($P$7=Catégories!$D$3,1,$Y$16:OFFSET($Y$16,0,$R$4-1,,)=$P$7))*(IF($P$8=Catégories!$D$7,1,$Y$17:OFFSET($Y$17,0,$R$4-1,,)=$P$8)),$Y94:OFFSET($Y94,0,$R$4-1,,),""))</f>
        <v>2.2233279949706163E-2</v>
      </c>
      <c r="T94" s="9"/>
      <c r="U94" s="79">
        <f t="shared" ca="1" si="5"/>
        <v>3.9470606106638306</v>
      </c>
      <c r="X94" s="21" t="str">
        <f t="shared" ca="1" si="6"/>
        <v xml:space="preserve">7.4 Bouteilles et flacons en PET </v>
      </c>
      <c r="Y94" s="9">
        <f ca="1">IF($O94=0,0,OFFSET('Echantillon (1)'!$AP$22,$A94-1,0,,))</f>
        <v>0</v>
      </c>
      <c r="Z94" s="9">
        <f ca="1">IF($O94=0,0,OFFSET('Echantillon (2)'!$AP$22,$A94-1,0,,))</f>
        <v>4.1214257108530238E-2</v>
      </c>
      <c r="AA94" s="9">
        <f ca="1">IF($O94=0,0,OFFSET('Echantillon (3)'!$AP$22,$A94-1,0,,))</f>
        <v>0</v>
      </c>
      <c r="AB94" s="9">
        <f ca="1">IF($O94=0,0,OFFSET('Echantillon (4)'!$AP$22,$A94-1,0,,))</f>
        <v>6.1504702194357377E-3</v>
      </c>
      <c r="AC94" s="9">
        <f ca="1">IF($O94=0,0,OFFSET('Echantillon (5)'!$AP$22,$A94-1,0,,))</f>
        <v>7.091746962714704E-2</v>
      </c>
      <c r="AD94" s="9">
        <f ca="1">IF($O94=0,0,OFFSET('Echantillon (6)'!$AP$22,$A94-1,0,,))</f>
        <v>0</v>
      </c>
      <c r="AE94" s="9">
        <f ca="1">IF($O94=0,0,OFFSET('Echantillon (7)'!$AP$22,$A94-1,0,,))</f>
        <v>0</v>
      </c>
      <c r="AF94" s="9">
        <f ca="1">IF($O94=0,0,OFFSET('Echantillon (8)'!$AP$22,$A94-1,0,,))</f>
        <v>0</v>
      </c>
      <c r="AG94" s="9">
        <f ca="1">IF($O94=0,0,OFFSET('Echantillon (9)'!$AP$22,$A94-1,0,,))</f>
        <v>0</v>
      </c>
      <c r="AH94" s="9">
        <f ca="1">IF($O94=0,0,OFFSET('Echantillon (10)'!$AP$22,$A94-1,0,,))</f>
        <v>0</v>
      </c>
    </row>
    <row r="95" spans="1:34" x14ac:dyDescent="0.3">
      <c r="A95" s="60">
        <f t="shared" ca="1" si="7"/>
        <v>23</v>
      </c>
      <c r="B95" s="59">
        <f ca="1">IF(A95=0,0,HLOOKUP(A95-1,OFFSET(Catégories!$D$18:$D$19,0,0,2,Catégories!$C$17),2,TRUE))</f>
        <v>7</v>
      </c>
      <c r="C95" s="59">
        <f ca="1">IF(A95=0,0,A95-OFFSET(Catégories!$D$18,0,B95-1,,))</f>
        <v>5</v>
      </c>
      <c r="D95" s="51"/>
      <c r="O95" s="54" t="str">
        <f ca="1">IF(A95=0,0,INDEX(OFFSET(Catégories!$D$21:$D$31,0,0,10,Catégories!$C$17),C95,B95))</f>
        <v>7.5 Bouteilles et flacons polyoléfines</v>
      </c>
      <c r="P95" s="78">
        <f t="array" aca="1" ref="P95" ca="1">SUMPRODUCT(($Y95:OFFSET($Y95,0,$R$4-1,,))*($Y$5:OFFSET($Y$5,0,$R$4-1,,))*(IF($P$7=Catégories!$D$3,1,($Y$16:OFFSET($Y$16,0,$R$4-1,,))=$P$7))*(IF($P$8=Catégories!$D$7,1,($Y$17:OFFSET($Y$17,0,$R$4-1,,))=$P$8)))/SUMPRODUCT(($Y$5:OFFSET($Y$5,0,$R$4-1,,))*(IF($P$7=Catégories!$D$3,1,($Y$16:OFFSET($Y$16,0,$R$4-1,,))=$P$7))*(IF($P$8=Catégories!$D$7,1,($Y$17:OFFSET($Y$17,0,$R$4-1,,))=$P$8)))</f>
        <v>2.0501567398119123E-3</v>
      </c>
      <c r="Q95" s="78">
        <f t="array" aca="1" ref="Q95" ca="1">MAX(IF((IF($P$7=Catégories!$D$3,1,$Y$16:OFFSET($Y$16,0,$R$4-1,,)=$P$7))*(IF($P$8=Catégories!$D$7,1,$Y$17:OFFSET($Y$17,0,$R$4-1,,)=$P$8)),$Y95:OFFSET($Y95,0,$R$4-1,,),""))</f>
        <v>6.1504702194357377E-3</v>
      </c>
      <c r="R95" s="78">
        <f t="array" aca="1" ref="R95" ca="1">MIN(IF((IF($P$7=Catégories!$D$3,1,$Y$16:OFFSET($Y$16,0,$R$4-1,,)=$P$7))*(IF($P$8=Catégories!$D$7,1,$Y$17:OFFSET($Y$17,0,$R$4-1,,)=$P$8)),$Y95:OFFSET($Y95,0,$R$4-1,,),""))</f>
        <v>0</v>
      </c>
      <c r="S95" s="78">
        <f t="array" aca="1" ref="S95" ca="1">STDEV(IF((IF($P$7=Catégories!$D$3,1,$Y$16:OFFSET($Y$16,0,$R$4-1,,)=$P$7))*(IF($P$8=Catégories!$D$7,1,$Y$17:OFFSET($Y$17,0,$R$4-1,,)=$P$8)),$Y95:OFFSET($Y95,0,$R$4-1,,),""))</f>
        <v>3.5509756368340001E-3</v>
      </c>
      <c r="T95" s="9"/>
      <c r="U95" s="79">
        <f t="shared" ca="1" si="5"/>
        <v>0.51253918495297812</v>
      </c>
      <c r="X95" s="21" t="str">
        <f t="shared" ca="1" si="6"/>
        <v>7.5 Bouteilles et flacons polyoléfines</v>
      </c>
      <c r="Y95" s="9">
        <f ca="1">IF($O95=0,0,OFFSET('Echantillon (1)'!$AP$22,$A95-1,0,,))</f>
        <v>0</v>
      </c>
      <c r="Z95" s="9">
        <f ca="1">IF($O95=0,0,OFFSET('Echantillon (2)'!$AP$22,$A95-1,0,,))</f>
        <v>0</v>
      </c>
      <c r="AA95" s="9">
        <f ca="1">IF($O95=0,0,OFFSET('Echantillon (3)'!$AP$22,$A95-1,0,,))</f>
        <v>0</v>
      </c>
      <c r="AB95" s="9">
        <f ca="1">IF($O95=0,0,OFFSET('Echantillon (4)'!$AP$22,$A95-1,0,,))</f>
        <v>6.1504702194357377E-3</v>
      </c>
      <c r="AC95" s="9">
        <f ca="1">IF($O95=0,0,OFFSET('Echantillon (5)'!$AP$22,$A95-1,0,,))</f>
        <v>0</v>
      </c>
      <c r="AD95" s="9">
        <f ca="1">IF($O95=0,0,OFFSET('Echantillon (6)'!$AP$22,$A95-1,0,,))</f>
        <v>0</v>
      </c>
      <c r="AE95" s="9">
        <f ca="1">IF($O95=0,0,OFFSET('Echantillon (7)'!$AP$22,$A95-1,0,,))</f>
        <v>0</v>
      </c>
      <c r="AF95" s="9">
        <f ca="1">IF($O95=0,0,OFFSET('Echantillon (8)'!$AP$22,$A95-1,0,,))</f>
        <v>0</v>
      </c>
      <c r="AG95" s="9">
        <f ca="1">IF($O95=0,0,OFFSET('Echantillon (9)'!$AP$22,$A95-1,0,,))</f>
        <v>0</v>
      </c>
      <c r="AH95" s="9">
        <f ca="1">IF($O95=0,0,OFFSET('Echantillon (10)'!$AP$22,$A95-1,0,,))</f>
        <v>0</v>
      </c>
    </row>
    <row r="96" spans="1:34" x14ac:dyDescent="0.3">
      <c r="A96" s="60">
        <f t="shared" ca="1" si="7"/>
        <v>24</v>
      </c>
      <c r="B96" s="59">
        <f ca="1">IF(A96=0,0,HLOOKUP(A96-1,OFFSET(Catégories!$D$18:$D$19,0,0,2,Catégories!$C$17),2,TRUE))</f>
        <v>7</v>
      </c>
      <c r="C96" s="59">
        <f ca="1">IF(A96=0,0,A96-OFFSET(Catégories!$D$18,0,B96-1,,))</f>
        <v>6</v>
      </c>
      <c r="D96" s="51"/>
      <c r="O96" s="54" t="str">
        <f ca="1">IF(A96=0,0,INDEX(OFFSET(Catégories!$D$21:$D$31,0,0,10,Catégories!$C$17),C96,B96))</f>
        <v>7.6 Emballage polystyrène expansé</v>
      </c>
      <c r="P96" s="78">
        <f t="array" aca="1" ref="P96" ca="1">SUMPRODUCT(($Y96:OFFSET($Y96,0,$R$4-1,,))*($Y$5:OFFSET($Y$5,0,$R$4-1,,))*(IF($P$7=Catégories!$D$3,1,($Y$16:OFFSET($Y$16,0,$R$4-1,,))=$P$7))*(IF($P$8=Catégories!$D$7,1,($Y$17:OFFSET($Y$17,0,$R$4-1,,))=$P$8)))/SUMPRODUCT(($Y$5:OFFSET($Y$5,0,$R$4-1,,))*(IF($P$7=Catégories!$D$3,1,($Y$16:OFFSET($Y$16,0,$R$4-1,,))=$P$7))*(IF($P$8=Catégories!$D$7,1,($Y$17:OFFSET($Y$17,0,$R$4-1,,))=$P$8)))</f>
        <v>0</v>
      </c>
      <c r="Q96" s="78">
        <f t="array" aca="1" ref="Q96" ca="1">MAX(IF((IF($P$7=Catégories!$D$3,1,$Y$16:OFFSET($Y$16,0,$R$4-1,,)=$P$7))*(IF($P$8=Catégories!$D$7,1,$Y$17:OFFSET($Y$17,0,$R$4-1,,)=$P$8)),$Y96:OFFSET($Y96,0,$R$4-1,,),""))</f>
        <v>0</v>
      </c>
      <c r="R96" s="78">
        <f t="array" aca="1" ref="R96" ca="1">MIN(IF((IF($P$7=Catégories!$D$3,1,$Y$16:OFFSET($Y$16,0,$R$4-1,,)=$P$7))*(IF($P$8=Catégories!$D$7,1,$Y$17:OFFSET($Y$17,0,$R$4-1,,)=$P$8)),$Y96:OFFSET($Y96,0,$R$4-1,,),""))</f>
        <v>0</v>
      </c>
      <c r="S96" s="78">
        <f t="array" aca="1" ref="S96" ca="1">STDEV(IF((IF($P$7=Catégories!$D$3,1,$Y$16:OFFSET($Y$16,0,$R$4-1,,)=$P$7))*(IF($P$8=Catégories!$D$7,1,$Y$17:OFFSET($Y$17,0,$R$4-1,,)=$P$8)),$Y96:OFFSET($Y96,0,$R$4-1,,),""))</f>
        <v>0</v>
      </c>
      <c r="T96" s="9"/>
      <c r="U96" s="79">
        <f t="shared" ca="1" si="5"/>
        <v>0</v>
      </c>
      <c r="X96" s="21" t="str">
        <f t="shared" ca="1" si="6"/>
        <v>7.6 Emballage polystyrène expansé</v>
      </c>
      <c r="Y96" s="9">
        <f ca="1">IF($O96=0,0,OFFSET('Echantillon (1)'!$AP$22,$A96-1,0,,))</f>
        <v>0</v>
      </c>
      <c r="Z96" s="9">
        <f ca="1">IF($O96=0,0,OFFSET('Echantillon (2)'!$AP$22,$A96-1,0,,))</f>
        <v>0</v>
      </c>
      <c r="AA96" s="9">
        <f ca="1">IF($O96=0,0,OFFSET('Echantillon (3)'!$AP$22,$A96-1,0,,))</f>
        <v>0</v>
      </c>
      <c r="AB96" s="9">
        <f ca="1">IF($O96=0,0,OFFSET('Echantillon (4)'!$AP$22,$A96-1,0,,))</f>
        <v>0</v>
      </c>
      <c r="AC96" s="9">
        <f ca="1">IF($O96=0,0,OFFSET('Echantillon (5)'!$AP$22,$A96-1,0,,))</f>
        <v>0</v>
      </c>
      <c r="AD96" s="9">
        <f ca="1">IF($O96=0,0,OFFSET('Echantillon (6)'!$AP$22,$A96-1,0,,))</f>
        <v>0</v>
      </c>
      <c r="AE96" s="9">
        <f ca="1">IF($O96=0,0,OFFSET('Echantillon (7)'!$AP$22,$A96-1,0,,))</f>
        <v>0</v>
      </c>
      <c r="AF96" s="9">
        <f ca="1">IF($O96=0,0,OFFSET('Echantillon (8)'!$AP$22,$A96-1,0,,))</f>
        <v>0</v>
      </c>
      <c r="AG96" s="9">
        <f ca="1">IF($O96=0,0,OFFSET('Echantillon (9)'!$AP$22,$A96-1,0,,))</f>
        <v>0</v>
      </c>
      <c r="AH96" s="9">
        <f ca="1">IF($O96=0,0,OFFSET('Echantillon (10)'!$AP$22,$A96-1,0,,))</f>
        <v>0</v>
      </c>
    </row>
    <row r="97" spans="1:34" x14ac:dyDescent="0.3">
      <c r="A97" s="60">
        <f t="shared" ca="1" si="7"/>
        <v>25</v>
      </c>
      <c r="B97" s="59">
        <f ca="1">IF(A97=0,0,HLOOKUP(A97-1,OFFSET(Catégories!$D$18:$D$19,0,0,2,Catégories!$C$17),2,TRUE))</f>
        <v>7</v>
      </c>
      <c r="C97" s="59">
        <f ca="1">IF(A97=0,0,A97-OFFSET(Catégories!$D$18,0,B97-1,,))</f>
        <v>7</v>
      </c>
      <c r="D97" s="51"/>
      <c r="O97" s="54" t="str">
        <f ca="1">IF(A97=0,0,INDEX(OFFSET(Catégories!$D$21:$D$31,0,0,10,Catégories!$C$17),C97,B97))</f>
        <v>7.7 Autres emballages plastiques</v>
      </c>
      <c r="P97" s="78">
        <f t="array" aca="1" ref="P97" ca="1">SUMPRODUCT(($Y97:OFFSET($Y97,0,$R$4-1,,))*($Y$5:OFFSET($Y$5,0,$R$4-1,,))*(IF($P$7=Catégories!$D$3,1,($Y$16:OFFSET($Y$16,0,$R$4-1,,))=$P$7))*(IF($P$8=Catégories!$D$7,1,($Y$17:OFFSET($Y$17,0,$R$4-1,,))=$P$8)))/SUMPRODUCT(($Y$5:OFFSET($Y$5,0,$R$4-1,,))*(IF($P$7=Catégories!$D$3,1,($Y$16:OFFSET($Y$16,0,$R$4-1,,))=$P$7))*(IF($P$8=Catégories!$D$7,1,($Y$17:OFFSET($Y$17,0,$R$4-1,,))=$P$8)))</f>
        <v>0</v>
      </c>
      <c r="Q97" s="78">
        <f t="array" aca="1" ref="Q97" ca="1">MAX(IF((IF($P$7=Catégories!$D$3,1,$Y$16:OFFSET($Y$16,0,$R$4-1,,)=$P$7))*(IF($P$8=Catégories!$D$7,1,$Y$17:OFFSET($Y$17,0,$R$4-1,,)=$P$8)),$Y97:OFFSET($Y97,0,$R$4-1,,),""))</f>
        <v>0</v>
      </c>
      <c r="R97" s="78">
        <f t="array" aca="1" ref="R97" ca="1">MIN(IF((IF($P$7=Catégories!$D$3,1,$Y$16:OFFSET($Y$16,0,$R$4-1,,)=$P$7))*(IF($P$8=Catégories!$D$7,1,$Y$17:OFFSET($Y$17,0,$R$4-1,,)=$P$8)),$Y97:OFFSET($Y97,0,$R$4-1,,),""))</f>
        <v>0</v>
      </c>
      <c r="S97" s="78">
        <f t="array" aca="1" ref="S97" ca="1">STDEV(IF((IF($P$7=Catégories!$D$3,1,$Y$16:OFFSET($Y$16,0,$R$4-1,,)=$P$7))*(IF($P$8=Catégories!$D$7,1,$Y$17:OFFSET($Y$17,0,$R$4-1,,)=$P$8)),$Y97:OFFSET($Y97,0,$R$4-1,,),""))</f>
        <v>0</v>
      </c>
      <c r="T97" s="9"/>
      <c r="U97" s="79">
        <f t="shared" ca="1" si="5"/>
        <v>0</v>
      </c>
      <c r="X97" s="21" t="str">
        <f t="shared" ca="1" si="6"/>
        <v>7.7 Autres emballages plastiques</v>
      </c>
      <c r="Y97" s="9">
        <f ca="1">IF($O97=0,0,OFFSET('Echantillon (1)'!$AP$22,$A97-1,0,,))</f>
        <v>0</v>
      </c>
      <c r="Z97" s="9">
        <f ca="1">IF($O97=0,0,OFFSET('Echantillon (2)'!$AP$22,$A97-1,0,,))</f>
        <v>0</v>
      </c>
      <c r="AA97" s="9">
        <f ca="1">IF($O97=0,0,OFFSET('Echantillon (3)'!$AP$22,$A97-1,0,,))</f>
        <v>0</v>
      </c>
      <c r="AB97" s="9">
        <f ca="1">IF($O97=0,0,OFFSET('Echantillon (4)'!$AP$22,$A97-1,0,,))</f>
        <v>0</v>
      </c>
      <c r="AC97" s="9">
        <f ca="1">IF($O97=0,0,OFFSET('Echantillon (5)'!$AP$22,$A97-1,0,,))</f>
        <v>0</v>
      </c>
      <c r="AD97" s="9">
        <f ca="1">IF($O97=0,0,OFFSET('Echantillon (6)'!$AP$22,$A97-1,0,,))</f>
        <v>0</v>
      </c>
      <c r="AE97" s="9">
        <f ca="1">IF($O97=0,0,OFFSET('Echantillon (7)'!$AP$22,$A97-1,0,,))</f>
        <v>0</v>
      </c>
      <c r="AF97" s="9">
        <f ca="1">IF($O97=0,0,OFFSET('Echantillon (8)'!$AP$22,$A97-1,0,,))</f>
        <v>0</v>
      </c>
      <c r="AG97" s="9">
        <f ca="1">IF($O97=0,0,OFFSET('Echantillon (9)'!$AP$22,$A97-1,0,,))</f>
        <v>0</v>
      </c>
      <c r="AH97" s="9">
        <f ca="1">IF($O97=0,0,OFFSET('Echantillon (10)'!$AP$22,$A97-1,0,,))</f>
        <v>0</v>
      </c>
    </row>
    <row r="98" spans="1:34" x14ac:dyDescent="0.3">
      <c r="A98" s="60">
        <f t="shared" ca="1" si="7"/>
        <v>26</v>
      </c>
      <c r="B98" s="59">
        <f ca="1">IF(A98=0,0,HLOOKUP(A98-1,OFFSET(Catégories!$D$18:$D$19,0,0,2,Catégories!$C$17),2,TRUE))</f>
        <v>7</v>
      </c>
      <c r="C98" s="59">
        <f ca="1">IF(A98=0,0,A98-OFFSET(Catégories!$D$18,0,B98-1,,))</f>
        <v>8</v>
      </c>
      <c r="D98" s="51"/>
      <c r="O98" s="54" t="str">
        <f ca="1">IF(A98=0,0,INDEX(OFFSET(Catégories!$D$21:$D$31,0,0,10,Catégories!$C$17),C98,B98))</f>
        <v>7.8 Autres plastiques</v>
      </c>
      <c r="P98" s="78">
        <f t="array" aca="1" ref="P98" ca="1">SUMPRODUCT(($Y98:OFFSET($Y98,0,$R$4-1,,))*($Y$5:OFFSET($Y$5,0,$R$4-1,,))*(IF($P$7=Catégories!$D$3,1,($Y$16:OFFSET($Y$16,0,$R$4-1,,))=$P$7))*(IF($P$8=Catégories!$D$7,1,($Y$17:OFFSET($Y$17,0,$R$4-1,,))=$P$8)))/SUMPRODUCT(($Y$5:OFFSET($Y$5,0,$R$4-1,,))*(IF($P$7=Catégories!$D$3,1,($Y$16:OFFSET($Y$16,0,$R$4-1,,))=$P$7))*(IF($P$8=Catégories!$D$7,1,($Y$17:OFFSET($Y$17,0,$R$4-1,,))=$P$8)))</f>
        <v>1.3738085702843411E-2</v>
      </c>
      <c r="Q98" s="78">
        <f t="array" aca="1" ref="Q98" ca="1">MAX(IF((IF($P$7=Catégories!$D$3,1,$Y$16:OFFSET($Y$16,0,$R$4-1,,)=$P$7))*(IF($P$8=Catégories!$D$7,1,$Y$17:OFFSET($Y$17,0,$R$4-1,,)=$P$8)),$Y98:OFFSET($Y98,0,$R$4-1,,),""))</f>
        <v>4.1214257108530238E-2</v>
      </c>
      <c r="R98" s="78">
        <f t="array" aca="1" ref="R98" ca="1">MIN(IF((IF($P$7=Catégories!$D$3,1,$Y$16:OFFSET($Y$16,0,$R$4-1,,)=$P$7))*(IF($P$8=Catégories!$D$7,1,$Y$17:OFFSET($Y$17,0,$R$4-1,,)=$P$8)),$Y98:OFFSET($Y98,0,$R$4-1,,),""))</f>
        <v>0</v>
      </c>
      <c r="S98" s="78">
        <f t="array" aca="1" ref="S98" ca="1">STDEV(IF((IF($P$7=Catégories!$D$3,1,$Y$16:OFFSET($Y$16,0,$R$4-1,,)=$P$7))*(IF($P$8=Catégories!$D$7,1,$Y$17:OFFSET($Y$17,0,$R$4-1,,)=$P$8)),$Y98:OFFSET($Y98,0,$R$4-1,,),""))</f>
        <v>2.3795062436060381E-2</v>
      </c>
      <c r="T98" s="9"/>
      <c r="U98" s="79">
        <f t="shared" ca="1" si="5"/>
        <v>3.4345214257108525</v>
      </c>
      <c r="X98" s="21" t="str">
        <f t="shared" ca="1" si="6"/>
        <v>7.8 Autres plastiques</v>
      </c>
      <c r="Y98" s="9">
        <f ca="1">IF($O98=0,0,OFFSET('Echantillon (1)'!$AP$22,$A98-1,0,,))</f>
        <v>0</v>
      </c>
      <c r="Z98" s="9">
        <f ca="1">IF($O98=0,0,OFFSET('Echantillon (2)'!$AP$22,$A98-1,0,,))</f>
        <v>4.1214257108530238E-2</v>
      </c>
      <c r="AA98" s="9">
        <f ca="1">IF($O98=0,0,OFFSET('Echantillon (3)'!$AP$22,$A98-1,0,,))</f>
        <v>0</v>
      </c>
      <c r="AB98" s="9">
        <f ca="1">IF($O98=0,0,OFFSET('Echantillon (4)'!$AP$22,$A98-1,0,,))</f>
        <v>0</v>
      </c>
      <c r="AC98" s="9">
        <f ca="1">IF($O98=0,0,OFFSET('Echantillon (5)'!$AP$22,$A98-1,0,,))</f>
        <v>0</v>
      </c>
      <c r="AD98" s="9">
        <f ca="1">IF($O98=0,0,OFFSET('Echantillon (6)'!$AP$22,$A98-1,0,,))</f>
        <v>0</v>
      </c>
      <c r="AE98" s="9">
        <f ca="1">IF($O98=0,0,OFFSET('Echantillon (7)'!$AP$22,$A98-1,0,,))</f>
        <v>0</v>
      </c>
      <c r="AF98" s="9">
        <f ca="1">IF($O98=0,0,OFFSET('Echantillon (8)'!$AP$22,$A98-1,0,,))</f>
        <v>0</v>
      </c>
      <c r="AG98" s="9">
        <f ca="1">IF($O98=0,0,OFFSET('Echantillon (9)'!$AP$22,$A98-1,0,,))</f>
        <v>0</v>
      </c>
      <c r="AH98" s="9">
        <f ca="1">IF($O98=0,0,OFFSET('Echantillon (10)'!$AP$22,$A98-1,0,,))</f>
        <v>0</v>
      </c>
    </row>
    <row r="99" spans="1:34" x14ac:dyDescent="0.3">
      <c r="A99" s="60">
        <f t="shared" ca="1" si="7"/>
        <v>27</v>
      </c>
      <c r="B99" s="59">
        <f ca="1">IF(A99=0,0,HLOOKUP(A99-1,OFFSET(Catégories!$D$18:$D$19,0,0,2,Catégories!$C$17),2,TRUE))</f>
        <v>8</v>
      </c>
      <c r="C99" s="59">
        <f ca="1">IF(A99=0,0,A99-OFFSET(Catégories!$D$18,0,B99-1,,))</f>
        <v>1</v>
      </c>
      <c r="D99" s="51"/>
      <c r="O99" s="54" t="str">
        <f ca="1">IF(A99=0,0,INDEX(OFFSET(Catégories!$D$21:$D$31,0,0,10,Catégories!$C$17),C99,B99))</f>
        <v>8.1 Emballages en bois</v>
      </c>
      <c r="P99" s="78">
        <f t="array" aca="1" ref="P99" ca="1">SUMPRODUCT(($Y99:OFFSET($Y99,0,$R$4-1,,))*($Y$5:OFFSET($Y$5,0,$R$4-1,,))*(IF($P$7=Catégories!$D$3,1,($Y$16:OFFSET($Y$16,0,$R$4-1,,))=$P$7))*(IF($P$8=Catégories!$D$7,1,($Y$17:OFFSET($Y$17,0,$R$4-1,,))=$P$8)))/SUMPRODUCT(($Y$5:OFFSET($Y$5,0,$R$4-1,,))*(IF($P$7=Catégories!$D$3,1,($Y$16:OFFSET($Y$16,0,$R$4-1,,))=$P$7))*(IF($P$8=Catégories!$D$7,1,($Y$17:OFFSET($Y$17,0,$R$4-1,,))=$P$8)))</f>
        <v>0</v>
      </c>
      <c r="Q99" s="78">
        <f t="array" aca="1" ref="Q99" ca="1">MAX(IF((IF($P$7=Catégories!$D$3,1,$Y$16:OFFSET($Y$16,0,$R$4-1,,)=$P$7))*(IF($P$8=Catégories!$D$7,1,$Y$17:OFFSET($Y$17,0,$R$4-1,,)=$P$8)),$Y99:OFFSET($Y99,0,$R$4-1,,),""))</f>
        <v>0</v>
      </c>
      <c r="R99" s="78">
        <f t="array" aca="1" ref="R99" ca="1">MIN(IF((IF($P$7=Catégories!$D$3,1,$Y$16:OFFSET($Y$16,0,$R$4-1,,)=$P$7))*(IF($P$8=Catégories!$D$7,1,$Y$17:OFFSET($Y$17,0,$R$4-1,,)=$P$8)),$Y99:OFFSET($Y99,0,$R$4-1,,),""))</f>
        <v>0</v>
      </c>
      <c r="S99" s="78">
        <f t="array" aca="1" ref="S99" ca="1">STDEV(IF((IF($P$7=Catégories!$D$3,1,$Y$16:OFFSET($Y$16,0,$R$4-1,,)=$P$7))*(IF($P$8=Catégories!$D$7,1,$Y$17:OFFSET($Y$17,0,$R$4-1,,)=$P$8)),$Y99:OFFSET($Y99,0,$R$4-1,,),""))</f>
        <v>0</v>
      </c>
      <c r="T99" s="9"/>
      <c r="U99" s="79">
        <f t="shared" ca="1" si="5"/>
        <v>0</v>
      </c>
      <c r="X99" s="21" t="str">
        <f t="shared" ca="1" si="6"/>
        <v>8.1 Emballages en bois</v>
      </c>
      <c r="Y99" s="9">
        <f ca="1">IF($O99=0,0,OFFSET('Echantillon (1)'!$AP$22,$A99-1,0,,))</f>
        <v>0</v>
      </c>
      <c r="Z99" s="9">
        <f ca="1">IF($O99=0,0,OFFSET('Echantillon (2)'!$AP$22,$A99-1,0,,))</f>
        <v>0</v>
      </c>
      <c r="AA99" s="9">
        <f ca="1">IF($O99=0,0,OFFSET('Echantillon (3)'!$AP$22,$A99-1,0,,))</f>
        <v>0</v>
      </c>
      <c r="AB99" s="9">
        <f ca="1">IF($O99=0,0,OFFSET('Echantillon (4)'!$AP$22,$A99-1,0,,))</f>
        <v>0</v>
      </c>
      <c r="AC99" s="9">
        <f ca="1">IF($O99=0,0,OFFSET('Echantillon (5)'!$AP$22,$A99-1,0,,))</f>
        <v>0</v>
      </c>
      <c r="AD99" s="9">
        <f ca="1">IF($O99=0,0,OFFSET('Echantillon (6)'!$AP$22,$A99-1,0,,))</f>
        <v>0</v>
      </c>
      <c r="AE99" s="9">
        <f ca="1">IF($O99=0,0,OFFSET('Echantillon (7)'!$AP$22,$A99-1,0,,))</f>
        <v>0</v>
      </c>
      <c r="AF99" s="9">
        <f ca="1">IF($O99=0,0,OFFSET('Echantillon (8)'!$AP$22,$A99-1,0,,))</f>
        <v>0</v>
      </c>
      <c r="AG99" s="9">
        <f ca="1">IF($O99=0,0,OFFSET('Echantillon (9)'!$AP$22,$A99-1,0,,))</f>
        <v>0</v>
      </c>
      <c r="AH99" s="9">
        <f ca="1">IF($O99=0,0,OFFSET('Echantillon (10)'!$AP$22,$A99-1,0,,))</f>
        <v>0</v>
      </c>
    </row>
    <row r="100" spans="1:34" x14ac:dyDescent="0.3">
      <c r="A100" s="60">
        <f t="shared" ca="1" si="7"/>
        <v>28</v>
      </c>
      <c r="B100" s="59">
        <f ca="1">IF(A100=0,0,HLOOKUP(A100-1,OFFSET(Catégories!$D$18:$D$19,0,0,2,Catégories!$C$17),2,TRUE))</f>
        <v>8</v>
      </c>
      <c r="C100" s="59">
        <f ca="1">IF(A100=0,0,A100-OFFSET(Catégories!$D$18,0,B100-1,,))</f>
        <v>2</v>
      </c>
      <c r="D100" s="51"/>
      <c r="O100" s="54" t="str">
        <f ca="1">IF(A100=0,0,INDEX(OFFSET(Catégories!$D$21:$D$31,0,0,10,Catégories!$C$17),C100,B100))</f>
        <v>8.2 Autres combustibles</v>
      </c>
      <c r="P100" s="78">
        <f t="array" aca="1" ref="P100" ca="1">SUMPRODUCT(($Y100:OFFSET($Y100,0,$R$4-1,,))*($Y$5:OFFSET($Y$5,0,$R$4-1,,))*(IF($P$7=Catégories!$D$3,1,($Y$16:OFFSET($Y$16,0,$R$4-1,,))=$P$7))*(IF($P$8=Catégories!$D$7,1,($Y$17:OFFSET($Y$17,0,$R$4-1,,))=$P$8)))/SUMPRODUCT(($Y$5:OFFSET($Y$5,0,$R$4-1,,))*(IF($P$7=Catégories!$D$3,1,($Y$16:OFFSET($Y$16,0,$R$4-1,,))=$P$7))*(IF($P$8=Catégories!$D$7,1,($Y$17:OFFSET($Y$17,0,$R$4-1,,))=$P$8)))</f>
        <v>4.1003134796238246E-3</v>
      </c>
      <c r="Q100" s="78">
        <f t="array" aca="1" ref="Q100" ca="1">MAX(IF((IF($P$7=Catégories!$D$3,1,$Y$16:OFFSET($Y$16,0,$R$4-1,,)=$P$7))*(IF($P$8=Catégories!$D$7,1,$Y$17:OFFSET($Y$17,0,$R$4-1,,)=$P$8)),$Y100:OFFSET($Y100,0,$R$4-1,,),""))</f>
        <v>1.2300940438871475E-2</v>
      </c>
      <c r="R100" s="78">
        <f t="array" aca="1" ref="R100" ca="1">MIN(IF((IF($P$7=Catégories!$D$3,1,$Y$16:OFFSET($Y$16,0,$R$4-1,,)=$P$7))*(IF($P$8=Catégories!$D$7,1,$Y$17:OFFSET($Y$17,0,$R$4-1,,)=$P$8)),$Y100:OFFSET($Y100,0,$R$4-1,,),""))</f>
        <v>0</v>
      </c>
      <c r="S100" s="78">
        <f t="array" aca="1" ref="S100" ca="1">STDEV(IF((IF($P$7=Catégories!$D$3,1,$Y$16:OFFSET($Y$16,0,$R$4-1,,)=$P$7))*(IF($P$8=Catégories!$D$7,1,$Y$17:OFFSET($Y$17,0,$R$4-1,,)=$P$8)),$Y100:OFFSET($Y100,0,$R$4-1,,),""))</f>
        <v>7.1019512736680002E-3</v>
      </c>
      <c r="T100" s="9"/>
      <c r="U100" s="79">
        <f t="shared" ca="1" si="5"/>
        <v>1.0250783699059562</v>
      </c>
      <c r="X100" s="21" t="str">
        <f t="shared" ca="1" si="6"/>
        <v>8.2 Autres combustibles</v>
      </c>
      <c r="Y100" s="9">
        <f ca="1">IF($O100=0,0,OFFSET('Echantillon (1)'!$AP$22,$A100-1,0,,))</f>
        <v>0</v>
      </c>
      <c r="Z100" s="9">
        <f ca="1">IF($O100=0,0,OFFSET('Echantillon (2)'!$AP$22,$A100-1,0,,))</f>
        <v>0</v>
      </c>
      <c r="AA100" s="9">
        <f ca="1">IF($O100=0,0,OFFSET('Echantillon (3)'!$AP$22,$A100-1,0,,))</f>
        <v>0</v>
      </c>
      <c r="AB100" s="9">
        <f ca="1">IF($O100=0,0,OFFSET('Echantillon (4)'!$AP$22,$A100-1,0,,))</f>
        <v>1.2300940438871475E-2</v>
      </c>
      <c r="AC100" s="9">
        <f ca="1">IF($O100=0,0,OFFSET('Echantillon (5)'!$AP$22,$A100-1,0,,))</f>
        <v>0</v>
      </c>
      <c r="AD100" s="9">
        <f ca="1">IF($O100=0,0,OFFSET('Echantillon (6)'!$AP$22,$A100-1,0,,))</f>
        <v>0</v>
      </c>
      <c r="AE100" s="9">
        <f ca="1">IF($O100=0,0,OFFSET('Echantillon (7)'!$AP$22,$A100-1,0,,))</f>
        <v>0</v>
      </c>
      <c r="AF100" s="9">
        <f ca="1">IF($O100=0,0,OFFSET('Echantillon (8)'!$AP$22,$A100-1,0,,))</f>
        <v>0</v>
      </c>
      <c r="AG100" s="9">
        <f ca="1">IF($O100=0,0,OFFSET('Echantillon (9)'!$AP$22,$A100-1,0,,))</f>
        <v>0</v>
      </c>
      <c r="AH100" s="9">
        <f ca="1">IF($O100=0,0,OFFSET('Echantillon (10)'!$AP$22,$A100-1,0,,))</f>
        <v>0</v>
      </c>
    </row>
    <row r="101" spans="1:34" x14ac:dyDescent="0.3">
      <c r="A101" s="60">
        <f t="shared" ca="1" si="7"/>
        <v>29</v>
      </c>
      <c r="B101" s="59">
        <f ca="1">IF(A101=0,0,HLOOKUP(A101-1,OFFSET(Catégories!$D$18:$D$19,0,0,2,Catégories!$C$17),2,TRUE))</f>
        <v>9</v>
      </c>
      <c r="C101" s="59">
        <f ca="1">IF(A101=0,0,A101-OFFSET(Catégories!$D$18,0,B101-1,,))</f>
        <v>1</v>
      </c>
      <c r="D101" s="51"/>
      <c r="O101" s="54" t="str">
        <f ca="1">IF(A101=0,0,INDEX(OFFSET(Catégories!$D$21:$D$31,0,0,10,Catégories!$C$17),C101,B101))</f>
        <v>9.1 Emballages en verre incolore</v>
      </c>
      <c r="P101" s="78">
        <f t="array" aca="1" ref="P101" ca="1">SUMPRODUCT(($Y101:OFFSET($Y101,0,$R$4-1,,))*($Y$5:OFFSET($Y$5,0,$R$4-1,,))*(IF($P$7=Catégories!$D$3,1,($Y$16:OFFSET($Y$16,0,$R$4-1,,))=$P$7))*(IF($P$8=Catégories!$D$7,1,($Y$17:OFFSET($Y$17,0,$R$4-1,,))=$P$8)))/SUMPRODUCT(($Y$5:OFFSET($Y$5,0,$R$4-1,,))*(IF($P$7=Catégories!$D$3,1,($Y$16:OFFSET($Y$16,0,$R$4-1,,))=$P$7))*(IF($P$8=Catégories!$D$7,1,($Y$17:OFFSET($Y$17,0,$R$4-1,,))=$P$8)))</f>
        <v>4.1003134796238246E-3</v>
      </c>
      <c r="Q101" s="78">
        <f t="array" aca="1" ref="Q101" ca="1">MAX(IF((IF($P$7=Catégories!$D$3,1,$Y$16:OFFSET($Y$16,0,$R$4-1,,)=$P$7))*(IF($P$8=Catégories!$D$7,1,$Y$17:OFFSET($Y$17,0,$R$4-1,,)=$P$8)),$Y101:OFFSET($Y101,0,$R$4-1,,),""))</f>
        <v>1.2300940438871475E-2</v>
      </c>
      <c r="R101" s="78">
        <f t="array" aca="1" ref="R101" ca="1">MIN(IF((IF($P$7=Catégories!$D$3,1,$Y$16:OFFSET($Y$16,0,$R$4-1,,)=$P$7))*(IF($P$8=Catégories!$D$7,1,$Y$17:OFFSET($Y$17,0,$R$4-1,,)=$P$8)),$Y101:OFFSET($Y101,0,$R$4-1,,),""))</f>
        <v>0</v>
      </c>
      <c r="S101" s="78">
        <f t="array" aca="1" ref="S101" ca="1">STDEV(IF((IF($P$7=Catégories!$D$3,1,$Y$16:OFFSET($Y$16,0,$R$4-1,,)=$P$7))*(IF($P$8=Catégories!$D$7,1,$Y$17:OFFSET($Y$17,0,$R$4-1,,)=$P$8)),$Y101:OFFSET($Y101,0,$R$4-1,,),""))</f>
        <v>7.1019512736680002E-3</v>
      </c>
      <c r="T101" s="9"/>
      <c r="U101" s="79">
        <f t="shared" ca="1" si="5"/>
        <v>1.0250783699059562</v>
      </c>
      <c r="X101" s="21" t="str">
        <f t="shared" ca="1" si="6"/>
        <v>9.1 Emballages en verre incolore</v>
      </c>
      <c r="Y101" s="9">
        <f ca="1">IF($O101=0,0,OFFSET('Echantillon (1)'!$AP$22,$A101-1,0,,))</f>
        <v>0</v>
      </c>
      <c r="Z101" s="9">
        <f ca="1">IF($O101=0,0,OFFSET('Echantillon (2)'!$AP$22,$A101-1,0,,))</f>
        <v>0</v>
      </c>
      <c r="AA101" s="9">
        <f ca="1">IF($O101=0,0,OFFSET('Echantillon (3)'!$AP$22,$A101-1,0,,))</f>
        <v>0</v>
      </c>
      <c r="AB101" s="9">
        <f ca="1">IF($O101=0,0,OFFSET('Echantillon (4)'!$AP$22,$A101-1,0,,))</f>
        <v>1.2300940438871475E-2</v>
      </c>
      <c r="AC101" s="9">
        <f ca="1">IF($O101=0,0,OFFSET('Echantillon (5)'!$AP$22,$A101-1,0,,))</f>
        <v>0</v>
      </c>
      <c r="AD101" s="9">
        <f ca="1">IF($O101=0,0,OFFSET('Echantillon (6)'!$AP$22,$A101-1,0,,))</f>
        <v>0</v>
      </c>
      <c r="AE101" s="9">
        <f ca="1">IF($O101=0,0,OFFSET('Echantillon (7)'!$AP$22,$A101-1,0,,))</f>
        <v>0</v>
      </c>
      <c r="AF101" s="9">
        <f ca="1">IF($O101=0,0,OFFSET('Echantillon (8)'!$AP$22,$A101-1,0,,))</f>
        <v>0</v>
      </c>
      <c r="AG101" s="9">
        <f ca="1">IF($O101=0,0,OFFSET('Echantillon (9)'!$AP$22,$A101-1,0,,))</f>
        <v>0</v>
      </c>
      <c r="AH101" s="9">
        <f ca="1">IF($O101=0,0,OFFSET('Echantillon (10)'!$AP$22,$A101-1,0,,))</f>
        <v>0</v>
      </c>
    </row>
    <row r="102" spans="1:34" x14ac:dyDescent="0.3">
      <c r="A102" s="60">
        <f t="shared" ca="1" si="7"/>
        <v>30</v>
      </c>
      <c r="B102" s="59">
        <f ca="1">IF(A102=0,0,HLOOKUP(A102-1,OFFSET(Catégories!$D$18:$D$19,0,0,2,Catégories!$C$17),2,TRUE))</f>
        <v>9</v>
      </c>
      <c r="C102" s="59">
        <f ca="1">IF(A102=0,0,A102-OFFSET(Catégories!$D$18,0,B102-1,,))</f>
        <v>2</v>
      </c>
      <c r="D102" s="51"/>
      <c r="O102" s="54" t="str">
        <f ca="1">IF(A102=0,0,INDEX(OFFSET(Catégories!$D$21:$D$31,0,0,10,Catégories!$C$17),C102,B102))</f>
        <v xml:space="preserve">9.2 Emballages en verre de couleur </v>
      </c>
      <c r="P102" s="78">
        <f t="array" aca="1" ref="P102" ca="1">SUMPRODUCT(($Y102:OFFSET($Y102,0,$R$4-1,,))*($Y$5:OFFSET($Y$5,0,$R$4-1,,))*(IF($P$7=Catégories!$D$3,1,($Y$16:OFFSET($Y$16,0,$R$4-1,,))=$P$7))*(IF($P$8=Catégories!$D$7,1,($Y$17:OFFSET($Y$17,0,$R$4-1,,))=$P$8)))/SUMPRODUCT(($Y$5:OFFSET($Y$5,0,$R$4-1,,))*(IF($P$7=Catégories!$D$3,1,($Y$16:OFFSET($Y$16,0,$R$4-1,,))=$P$7))*(IF($P$8=Catégories!$D$7,1,($Y$17:OFFSET($Y$17,0,$R$4-1,,))=$P$8)))</f>
        <v>0</v>
      </c>
      <c r="Q102" s="78">
        <f t="array" aca="1" ref="Q102" ca="1">MAX(IF((IF($P$7=Catégories!$D$3,1,$Y$16:OFFSET($Y$16,0,$R$4-1,,)=$P$7))*(IF($P$8=Catégories!$D$7,1,$Y$17:OFFSET($Y$17,0,$R$4-1,,)=$P$8)),$Y102:OFFSET($Y102,0,$R$4-1,,),""))</f>
        <v>0</v>
      </c>
      <c r="R102" s="78">
        <f t="array" aca="1" ref="R102" ca="1">MIN(IF((IF($P$7=Catégories!$D$3,1,$Y$16:OFFSET($Y$16,0,$R$4-1,,)=$P$7))*(IF($P$8=Catégories!$D$7,1,$Y$17:OFFSET($Y$17,0,$R$4-1,,)=$P$8)),$Y102:OFFSET($Y102,0,$R$4-1,,),""))</f>
        <v>0</v>
      </c>
      <c r="S102" s="78">
        <f t="array" aca="1" ref="S102" ca="1">STDEV(IF((IF($P$7=Catégories!$D$3,1,$Y$16:OFFSET($Y$16,0,$R$4-1,,)=$P$7))*(IF($P$8=Catégories!$D$7,1,$Y$17:OFFSET($Y$17,0,$R$4-1,,)=$P$8)),$Y102:OFFSET($Y102,0,$R$4-1,,),""))</f>
        <v>0</v>
      </c>
      <c r="T102" s="9"/>
      <c r="U102" s="79">
        <f t="shared" ca="1" si="5"/>
        <v>0</v>
      </c>
      <c r="X102" s="21" t="str">
        <f t="shared" ca="1" si="6"/>
        <v xml:space="preserve">9.2 Emballages en verre de couleur </v>
      </c>
      <c r="Y102" s="9">
        <f ca="1">IF($O102=0,0,OFFSET('Echantillon (1)'!$AP$22,$A102-1,0,,))</f>
        <v>0</v>
      </c>
      <c r="Z102" s="9">
        <f ca="1">IF($O102=0,0,OFFSET('Echantillon (2)'!$AP$22,$A102-1,0,,))</f>
        <v>0</v>
      </c>
      <c r="AA102" s="9">
        <f ca="1">IF($O102=0,0,OFFSET('Echantillon (3)'!$AP$22,$A102-1,0,,))</f>
        <v>0</v>
      </c>
      <c r="AB102" s="9">
        <f ca="1">IF($O102=0,0,OFFSET('Echantillon (4)'!$AP$22,$A102-1,0,,))</f>
        <v>0</v>
      </c>
      <c r="AC102" s="9">
        <f ca="1">IF($O102=0,0,OFFSET('Echantillon (5)'!$AP$22,$A102-1,0,,))</f>
        <v>0</v>
      </c>
      <c r="AD102" s="9">
        <f ca="1">IF($O102=0,0,OFFSET('Echantillon (6)'!$AP$22,$A102-1,0,,))</f>
        <v>0</v>
      </c>
      <c r="AE102" s="9">
        <f ca="1">IF($O102=0,0,OFFSET('Echantillon (7)'!$AP$22,$A102-1,0,,))</f>
        <v>0</v>
      </c>
      <c r="AF102" s="9">
        <f ca="1">IF($O102=0,0,OFFSET('Echantillon (8)'!$AP$22,$A102-1,0,,))</f>
        <v>0</v>
      </c>
      <c r="AG102" s="9">
        <f ca="1">IF($O102=0,0,OFFSET('Echantillon (9)'!$AP$22,$A102-1,0,,))</f>
        <v>0</v>
      </c>
      <c r="AH102" s="9">
        <f ca="1">IF($O102=0,0,OFFSET('Echantillon (10)'!$AP$22,$A102-1,0,,))</f>
        <v>0</v>
      </c>
    </row>
    <row r="103" spans="1:34" x14ac:dyDescent="0.3">
      <c r="A103" s="60">
        <f t="shared" ca="1" si="7"/>
        <v>31</v>
      </c>
      <c r="B103" s="59">
        <f ca="1">IF(A103=0,0,HLOOKUP(A103-1,OFFSET(Catégories!$D$18:$D$19,0,0,2,Catégories!$C$17),2,TRUE))</f>
        <v>9</v>
      </c>
      <c r="C103" s="59">
        <f ca="1">IF(A103=0,0,A103-OFFSET(Catégories!$D$18,0,B103-1,,))</f>
        <v>3</v>
      </c>
      <c r="D103" s="51"/>
      <c r="O103" s="54" t="str">
        <f ca="1">IF(A103=0,0,INDEX(OFFSET(Catégories!$D$21:$D$31,0,0,10,Catégories!$C$17),C103,B103))</f>
        <v>9.3 Autres verres</v>
      </c>
      <c r="P103" s="78">
        <f t="array" aca="1" ref="P103" ca="1">SUMPRODUCT(($Y103:OFFSET($Y103,0,$R$4-1,,))*($Y$5:OFFSET($Y$5,0,$R$4-1,,))*(IF($P$7=Catégories!$D$3,1,($Y$16:OFFSET($Y$16,0,$R$4-1,,))=$P$7))*(IF($P$8=Catégories!$D$7,1,($Y$17:OFFSET($Y$17,0,$R$4-1,,))=$P$8)))/SUMPRODUCT(($Y$5:OFFSET($Y$5,0,$R$4-1,,))*(IF($P$7=Catégories!$D$3,1,($Y$16:OFFSET($Y$16,0,$R$4-1,,))=$P$7))*(IF($P$8=Catégories!$D$7,1,($Y$17:OFFSET($Y$17,0,$R$4-1,,))=$P$8)))</f>
        <v>1.025078369905956E-2</v>
      </c>
      <c r="Q103" s="78">
        <f t="array" aca="1" ref="Q103" ca="1">MAX(IF((IF($P$7=Catégories!$D$3,1,$Y$16:OFFSET($Y$16,0,$R$4-1,,)=$P$7))*(IF($P$8=Catégories!$D$7,1,$Y$17:OFFSET($Y$17,0,$R$4-1,,)=$P$8)),$Y103:OFFSET($Y103,0,$R$4-1,,),""))</f>
        <v>3.0752351097178679E-2</v>
      </c>
      <c r="R103" s="78">
        <f t="array" aca="1" ref="R103" ca="1">MIN(IF((IF($P$7=Catégories!$D$3,1,$Y$16:OFFSET($Y$16,0,$R$4-1,,)=$P$7))*(IF($P$8=Catégories!$D$7,1,$Y$17:OFFSET($Y$17,0,$R$4-1,,)=$P$8)),$Y103:OFFSET($Y103,0,$R$4-1,,),""))</f>
        <v>0</v>
      </c>
      <c r="S103" s="78">
        <f t="array" aca="1" ref="S103" ca="1">STDEV(IF((IF($P$7=Catégories!$D$3,1,$Y$16:OFFSET($Y$16,0,$R$4-1,,)=$P$7))*(IF($P$8=Catégories!$D$7,1,$Y$17:OFFSET($Y$17,0,$R$4-1,,)=$P$8)),$Y103:OFFSET($Y103,0,$R$4-1,,),""))</f>
        <v>1.7754878184169993E-2</v>
      </c>
      <c r="T103" s="9"/>
      <c r="U103" s="79">
        <f t="shared" ca="1" si="5"/>
        <v>2.5626959247648897</v>
      </c>
      <c r="X103" s="21" t="str">
        <f t="shared" ca="1" si="6"/>
        <v>9.3 Autres verres</v>
      </c>
      <c r="Y103" s="9">
        <f ca="1">IF($O103=0,0,OFFSET('Echantillon (1)'!$AP$22,$A103-1,0,,))</f>
        <v>0</v>
      </c>
      <c r="Z103" s="9">
        <f ca="1">IF($O103=0,0,OFFSET('Echantillon (2)'!$AP$22,$A103-1,0,,))</f>
        <v>0</v>
      </c>
      <c r="AA103" s="9">
        <f ca="1">IF($O103=0,0,OFFSET('Echantillon (3)'!$AP$22,$A103-1,0,,))</f>
        <v>0</v>
      </c>
      <c r="AB103" s="9">
        <f ca="1">IF($O103=0,0,OFFSET('Echantillon (4)'!$AP$22,$A103-1,0,,))</f>
        <v>3.0752351097178679E-2</v>
      </c>
      <c r="AC103" s="9">
        <f ca="1">IF($O103=0,0,OFFSET('Echantillon (5)'!$AP$22,$A103-1,0,,))</f>
        <v>0</v>
      </c>
      <c r="AD103" s="9">
        <f ca="1">IF($O103=0,0,OFFSET('Echantillon (6)'!$AP$22,$A103-1,0,,))</f>
        <v>0</v>
      </c>
      <c r="AE103" s="9">
        <f ca="1">IF($O103=0,0,OFFSET('Echantillon (7)'!$AP$22,$A103-1,0,,))</f>
        <v>0</v>
      </c>
      <c r="AF103" s="9">
        <f ca="1">IF($O103=0,0,OFFSET('Echantillon (8)'!$AP$22,$A103-1,0,,))</f>
        <v>0</v>
      </c>
      <c r="AG103" s="9">
        <f ca="1">IF($O103=0,0,OFFSET('Echantillon (9)'!$AP$22,$A103-1,0,,))</f>
        <v>0</v>
      </c>
      <c r="AH103" s="9">
        <f ca="1">IF($O103=0,0,OFFSET('Echantillon (10)'!$AP$22,$A103-1,0,,))</f>
        <v>0</v>
      </c>
    </row>
    <row r="104" spans="1:34" x14ac:dyDescent="0.3">
      <c r="A104" s="60">
        <f t="shared" ca="1" si="7"/>
        <v>32</v>
      </c>
      <c r="B104" s="59">
        <f ca="1">IF(A104=0,0,HLOOKUP(A104-1,OFFSET(Catégories!$D$18:$D$19,0,0,2,Catégories!$C$17),2,TRUE))</f>
        <v>10</v>
      </c>
      <c r="C104" s="59">
        <f ca="1">IF(A104=0,0,A104-OFFSET(Catégories!$D$18,0,B104-1,,))</f>
        <v>1</v>
      </c>
      <c r="D104" s="51"/>
      <c r="O104" s="54" t="str">
        <f ca="1">IF(A104=0,0,INDEX(OFFSET(Catégories!$D$21:$D$31,0,0,10,Catégories!$C$17),C104,B104))</f>
        <v>10.1 Canettes métaux ferreux</v>
      </c>
      <c r="P104" s="78">
        <f t="array" aca="1" ref="P104" ca="1">SUMPRODUCT(($Y104:OFFSET($Y104,0,$R$4-1,,))*($Y$5:OFFSET($Y$5,0,$R$4-1,,))*(IF($P$7=Catégories!$D$3,1,($Y$16:OFFSET($Y$16,0,$R$4-1,,))=$P$7))*(IF($P$8=Catégories!$D$7,1,($Y$17:OFFSET($Y$17,0,$R$4-1,,))=$P$8)))/SUMPRODUCT(($Y$5:OFFSET($Y$5,0,$R$4-1,,))*(IF($P$7=Catégories!$D$3,1,($Y$16:OFFSET($Y$16,0,$R$4-1,,))=$P$7))*(IF($P$8=Catégories!$D$7,1,($Y$17:OFFSET($Y$17,0,$R$4-1,,))=$P$8)))</f>
        <v>0</v>
      </c>
      <c r="Q104" s="78">
        <f t="array" aca="1" ref="Q104" ca="1">MAX(IF((IF($P$7=Catégories!$D$3,1,$Y$16:OFFSET($Y$16,0,$R$4-1,,)=$P$7))*(IF($P$8=Catégories!$D$7,1,$Y$17:OFFSET($Y$17,0,$R$4-1,,)=$P$8)),$Y104:OFFSET($Y104,0,$R$4-1,,),""))</f>
        <v>0</v>
      </c>
      <c r="R104" s="78">
        <f t="array" aca="1" ref="R104" ca="1">MIN(IF((IF($P$7=Catégories!$D$3,1,$Y$16:OFFSET($Y$16,0,$R$4-1,,)=$P$7))*(IF($P$8=Catégories!$D$7,1,$Y$17:OFFSET($Y$17,0,$R$4-1,,)=$P$8)),$Y104:OFFSET($Y104,0,$R$4-1,,),""))</f>
        <v>0</v>
      </c>
      <c r="S104" s="78">
        <f t="array" aca="1" ref="S104" ca="1">STDEV(IF((IF($P$7=Catégories!$D$3,1,$Y$16:OFFSET($Y$16,0,$R$4-1,,)=$P$7))*(IF($P$8=Catégories!$D$7,1,$Y$17:OFFSET($Y$17,0,$R$4-1,,)=$P$8)),$Y104:OFFSET($Y104,0,$R$4-1,,),""))</f>
        <v>0</v>
      </c>
      <c r="T104" s="9"/>
      <c r="U104" s="79">
        <f t="shared" ca="1" si="5"/>
        <v>0</v>
      </c>
      <c r="X104" s="21" t="str">
        <f t="shared" ca="1" si="6"/>
        <v>10.1 Canettes métaux ferreux</v>
      </c>
      <c r="Y104" s="9">
        <f ca="1">IF($O104=0,0,OFFSET('Echantillon (1)'!$AP$22,$A104-1,0,,))</f>
        <v>0</v>
      </c>
      <c r="Z104" s="9">
        <f ca="1">IF($O104=0,0,OFFSET('Echantillon (2)'!$AP$22,$A104-1,0,,))</f>
        <v>0</v>
      </c>
      <c r="AA104" s="9">
        <f ca="1">IF($O104=0,0,OFFSET('Echantillon (3)'!$AP$22,$A104-1,0,,))</f>
        <v>0</v>
      </c>
      <c r="AB104" s="9">
        <f ca="1">IF($O104=0,0,OFFSET('Echantillon (4)'!$AP$22,$A104-1,0,,))</f>
        <v>0</v>
      </c>
      <c r="AC104" s="9">
        <f ca="1">IF($O104=0,0,OFFSET('Echantillon (5)'!$AP$22,$A104-1,0,,))</f>
        <v>0</v>
      </c>
      <c r="AD104" s="9">
        <f ca="1">IF($O104=0,0,OFFSET('Echantillon (6)'!$AP$22,$A104-1,0,,))</f>
        <v>0</v>
      </c>
      <c r="AE104" s="9">
        <f ca="1">IF($O104=0,0,OFFSET('Echantillon (7)'!$AP$22,$A104-1,0,,))</f>
        <v>0</v>
      </c>
      <c r="AF104" s="9">
        <f ca="1">IF($O104=0,0,OFFSET('Echantillon (8)'!$AP$22,$A104-1,0,,))</f>
        <v>0</v>
      </c>
      <c r="AG104" s="9">
        <f ca="1">IF($O104=0,0,OFFSET('Echantillon (9)'!$AP$22,$A104-1,0,,))</f>
        <v>0</v>
      </c>
      <c r="AH104" s="9">
        <f ca="1">IF($O104=0,0,OFFSET('Echantillon (10)'!$AP$22,$A104-1,0,,))</f>
        <v>0</v>
      </c>
    </row>
    <row r="105" spans="1:34" x14ac:dyDescent="0.3">
      <c r="A105" s="60">
        <f t="shared" ca="1" si="7"/>
        <v>33</v>
      </c>
      <c r="B105" s="59">
        <f ca="1">IF(A105=0,0,HLOOKUP(A105-1,OFFSET(Catégories!$D$18:$D$19,0,0,2,Catégories!$C$17),2,TRUE))</f>
        <v>10</v>
      </c>
      <c r="C105" s="59">
        <f ca="1">IF(A105=0,0,A105-OFFSET(Catégories!$D$18,0,B105-1,,))</f>
        <v>2</v>
      </c>
      <c r="D105" s="51"/>
      <c r="O105" s="54" t="str">
        <f ca="1">IF(A105=0,0,INDEX(OFFSET(Catégories!$D$21:$D$31,0,0,10,Catégories!$C$17),C105,B105))</f>
        <v>10.2 Autres emballages métaux ferreux</v>
      </c>
      <c r="P105" s="78">
        <f t="array" aca="1" ref="P105" ca="1">SUMPRODUCT(($Y105:OFFSET($Y105,0,$R$4-1,,))*($Y$5:OFFSET($Y$5,0,$R$4-1,,))*(IF($P$7=Catégories!$D$3,1,($Y$16:OFFSET($Y$16,0,$R$4-1,,))=$P$7))*(IF($P$8=Catégories!$D$7,1,($Y$17:OFFSET($Y$17,0,$R$4-1,,))=$P$8)))/SUMPRODUCT(($Y$5:OFFSET($Y$5,0,$R$4-1,,))*(IF($P$7=Catégories!$D$3,1,($Y$16:OFFSET($Y$16,0,$R$4-1,,))=$P$7))*(IF($P$8=Catégories!$D$7,1,($Y$17:OFFSET($Y$17,0,$R$4-1,,))=$P$8)))</f>
        <v>0</v>
      </c>
      <c r="Q105" s="78">
        <f t="array" aca="1" ref="Q105" ca="1">MAX(IF((IF($P$7=Catégories!$D$3,1,$Y$16:OFFSET($Y$16,0,$R$4-1,,)=$P$7))*(IF($P$8=Catégories!$D$7,1,$Y$17:OFFSET($Y$17,0,$R$4-1,,)=$P$8)),$Y105:OFFSET($Y105,0,$R$4-1,,),""))</f>
        <v>0</v>
      </c>
      <c r="R105" s="78">
        <f t="array" aca="1" ref="R105" ca="1">MIN(IF((IF($P$7=Catégories!$D$3,1,$Y$16:OFFSET($Y$16,0,$R$4-1,,)=$P$7))*(IF($P$8=Catégories!$D$7,1,$Y$17:OFFSET($Y$17,0,$R$4-1,,)=$P$8)),$Y105:OFFSET($Y105,0,$R$4-1,,),""))</f>
        <v>0</v>
      </c>
      <c r="S105" s="78">
        <f t="array" aca="1" ref="S105" ca="1">STDEV(IF((IF($P$7=Catégories!$D$3,1,$Y$16:OFFSET($Y$16,0,$R$4-1,,)=$P$7))*(IF($P$8=Catégories!$D$7,1,$Y$17:OFFSET($Y$17,0,$R$4-1,,)=$P$8)),$Y105:OFFSET($Y105,0,$R$4-1,,),""))</f>
        <v>0</v>
      </c>
      <c r="T105" s="9"/>
      <c r="U105" s="79">
        <f t="shared" ca="1" si="5"/>
        <v>0</v>
      </c>
      <c r="X105" s="21" t="str">
        <f t="shared" ca="1" si="6"/>
        <v>10.2 Autres emballages métaux ferreux</v>
      </c>
      <c r="Y105" s="9">
        <f ca="1">IF($O105=0,0,OFFSET('Echantillon (1)'!$AP$22,$A105-1,0,,))</f>
        <v>0</v>
      </c>
      <c r="Z105" s="9">
        <f ca="1">IF($O105=0,0,OFFSET('Echantillon (2)'!$AP$22,$A105-1,0,,))</f>
        <v>0</v>
      </c>
      <c r="AA105" s="9">
        <f ca="1">IF($O105=0,0,OFFSET('Echantillon (3)'!$AP$22,$A105-1,0,,))</f>
        <v>0</v>
      </c>
      <c r="AB105" s="9">
        <f ca="1">IF($O105=0,0,OFFSET('Echantillon (4)'!$AP$22,$A105-1,0,,))</f>
        <v>0</v>
      </c>
      <c r="AC105" s="9">
        <f ca="1">IF($O105=0,0,OFFSET('Echantillon (5)'!$AP$22,$A105-1,0,,))</f>
        <v>0.11801450083658672</v>
      </c>
      <c r="AD105" s="9">
        <f ca="1">IF($O105=0,0,OFFSET('Echantillon (6)'!$AP$22,$A105-1,0,,))</f>
        <v>0</v>
      </c>
      <c r="AE105" s="9">
        <f ca="1">IF($O105=0,0,OFFSET('Echantillon (7)'!$AP$22,$A105-1,0,,))</f>
        <v>0</v>
      </c>
      <c r="AF105" s="9">
        <f ca="1">IF($O105=0,0,OFFSET('Echantillon (8)'!$AP$22,$A105-1,0,,))</f>
        <v>0</v>
      </c>
      <c r="AG105" s="9">
        <f ca="1">IF($O105=0,0,OFFSET('Echantillon (9)'!$AP$22,$A105-1,0,,))</f>
        <v>0</v>
      </c>
      <c r="AH105" s="9">
        <f ca="1">IF($O105=0,0,OFFSET('Echantillon (10)'!$AP$22,$A105-1,0,,))</f>
        <v>0</v>
      </c>
    </row>
    <row r="106" spans="1:34" x14ac:dyDescent="0.3">
      <c r="A106" s="60">
        <f t="shared" ca="1" si="7"/>
        <v>34</v>
      </c>
      <c r="B106" s="59">
        <f ca="1">IF(A106=0,0,HLOOKUP(A106-1,OFFSET(Catégories!$D$18:$D$19,0,0,2,Catégories!$C$17),2,TRUE))</f>
        <v>10</v>
      </c>
      <c r="C106" s="59">
        <f ca="1">IF(A106=0,0,A106-OFFSET(Catégories!$D$18,0,B106-1,,))</f>
        <v>3</v>
      </c>
      <c r="D106" s="51"/>
      <c r="O106" s="54" t="str">
        <f ca="1">IF(A106=0,0,INDEX(OFFSET(Catégories!$D$21:$D$31,0,0,10,Catégories!$C$17),C106,B106))</f>
        <v>10.3 Canettes aluminium</v>
      </c>
      <c r="P106" s="78">
        <f t="array" aca="1" ref="P106" ca="1">SUMPRODUCT(($Y106:OFFSET($Y106,0,$R$4-1,,))*($Y$5:OFFSET($Y$5,0,$R$4-1,,))*(IF($P$7=Catégories!$D$3,1,($Y$16:OFFSET($Y$16,0,$R$4-1,,))=$P$7))*(IF($P$8=Catégories!$D$7,1,($Y$17:OFFSET($Y$17,0,$R$4-1,,))=$P$8)))/SUMPRODUCT(($Y$5:OFFSET($Y$5,0,$R$4-1,,))*(IF($P$7=Catégories!$D$3,1,($Y$16:OFFSET($Y$16,0,$R$4-1,,))=$P$7))*(IF($P$8=Catégories!$D$7,1,($Y$17:OFFSET($Y$17,0,$R$4-1,,))=$P$8)))</f>
        <v>2.0501567398119119E-2</v>
      </c>
      <c r="Q106" s="78">
        <f t="array" aca="1" ref="Q106" ca="1">MAX(IF((IF($P$7=Catégories!$D$3,1,$Y$16:OFFSET($Y$16,0,$R$4-1,,)=$P$7))*(IF($P$8=Catégories!$D$7,1,$Y$17:OFFSET($Y$17,0,$R$4-1,,)=$P$8)),$Y106:OFFSET($Y106,0,$R$4-1,,),""))</f>
        <v>6.1504702194357358E-2</v>
      </c>
      <c r="R106" s="78">
        <f t="array" aca="1" ref="R106" ca="1">MIN(IF((IF($P$7=Catégories!$D$3,1,$Y$16:OFFSET($Y$16,0,$R$4-1,,)=$P$7))*(IF($P$8=Catégories!$D$7,1,$Y$17:OFFSET($Y$17,0,$R$4-1,,)=$P$8)),$Y106:OFFSET($Y106,0,$R$4-1,,),""))</f>
        <v>0</v>
      </c>
      <c r="S106" s="78">
        <f t="array" aca="1" ref="S106" ca="1">STDEV(IF((IF($P$7=Catégories!$D$3,1,$Y$16:OFFSET($Y$16,0,$R$4-1,,)=$P$7))*(IF($P$8=Catégories!$D$7,1,$Y$17:OFFSET($Y$17,0,$R$4-1,,)=$P$8)),$Y106:OFFSET($Y106,0,$R$4-1,,),""))</f>
        <v>3.5509756368339987E-2</v>
      </c>
      <c r="T106" s="9"/>
      <c r="U106" s="79">
        <f t="shared" ca="1" si="5"/>
        <v>5.1253918495297794</v>
      </c>
      <c r="X106" s="21" t="str">
        <f t="shared" ca="1" si="6"/>
        <v>10.3 Canettes aluminium</v>
      </c>
      <c r="Y106" s="9">
        <f ca="1">IF($O106=0,0,OFFSET('Echantillon (1)'!$AP$22,$A106-1,0,,))</f>
        <v>0</v>
      </c>
      <c r="Z106" s="9">
        <f ca="1">IF($O106=0,0,OFFSET('Echantillon (2)'!$AP$22,$A106-1,0,,))</f>
        <v>0</v>
      </c>
      <c r="AA106" s="9">
        <f ca="1">IF($O106=0,0,OFFSET('Echantillon (3)'!$AP$22,$A106-1,0,,))</f>
        <v>0</v>
      </c>
      <c r="AB106" s="9">
        <f ca="1">IF($O106=0,0,OFFSET('Echantillon (4)'!$AP$22,$A106-1,0,,))</f>
        <v>6.1504702194357358E-2</v>
      </c>
      <c r="AC106" s="9">
        <f ca="1">IF($O106=0,0,OFFSET('Echantillon (5)'!$AP$22,$A106-1,0,,))</f>
        <v>0</v>
      </c>
      <c r="AD106" s="9">
        <f ca="1">IF($O106=0,0,OFFSET('Echantillon (6)'!$AP$22,$A106-1,0,,))</f>
        <v>0</v>
      </c>
      <c r="AE106" s="9">
        <f ca="1">IF($O106=0,0,OFFSET('Echantillon (7)'!$AP$22,$A106-1,0,,))</f>
        <v>0</v>
      </c>
      <c r="AF106" s="9">
        <f ca="1">IF($O106=0,0,OFFSET('Echantillon (8)'!$AP$22,$A106-1,0,,))</f>
        <v>0</v>
      </c>
      <c r="AG106" s="9">
        <f ca="1">IF($O106=0,0,OFFSET('Echantillon (9)'!$AP$22,$A106-1,0,,))</f>
        <v>0</v>
      </c>
      <c r="AH106" s="9">
        <f ca="1">IF($O106=0,0,OFFSET('Echantillon (10)'!$AP$22,$A106-1,0,,))</f>
        <v>0</v>
      </c>
    </row>
    <row r="107" spans="1:34" x14ac:dyDescent="0.3">
      <c r="A107" s="60">
        <f t="shared" ca="1" si="7"/>
        <v>35</v>
      </c>
      <c r="B107" s="59">
        <f ca="1">IF(A107=0,0,HLOOKUP(A107-1,OFFSET(Catégories!$D$18:$D$19,0,0,2,Catégories!$C$17),2,TRUE))</f>
        <v>10</v>
      </c>
      <c r="C107" s="59">
        <f ca="1">IF(A107=0,0,A107-OFFSET(Catégories!$D$18,0,B107-1,,))</f>
        <v>4</v>
      </c>
      <c r="D107" s="51"/>
      <c r="O107" s="54" t="str">
        <f ca="1">IF(A107=0,0,INDEX(OFFSET(Catégories!$D$21:$D$31,0,0,10,Catégories!$C$17),C107,B107))</f>
        <v>10.4 Autres emballages aluminium</v>
      </c>
      <c r="P107" s="78">
        <f t="array" aca="1" ref="P107" ca="1">SUMPRODUCT(($Y107:OFFSET($Y107,0,$R$4-1,,))*($Y$5:OFFSET($Y$5,0,$R$4-1,,))*(IF($P$7=Catégories!$D$3,1,($Y$16:OFFSET($Y$16,0,$R$4-1,,))=$P$7))*(IF($P$8=Catégories!$D$7,1,($Y$17:OFFSET($Y$17,0,$R$4-1,,))=$P$8)))/SUMPRODUCT(($Y$5:OFFSET($Y$5,0,$R$4-1,,))*(IF($P$7=Catégories!$D$3,1,($Y$16:OFFSET($Y$16,0,$R$4-1,,))=$P$7))*(IF($P$8=Catégories!$D$7,1,($Y$17:OFFSET($Y$17,0,$R$4-1,,))=$P$8)))</f>
        <v>0</v>
      </c>
      <c r="Q107" s="78">
        <f t="array" aca="1" ref="Q107" ca="1">MAX(IF((IF($P$7=Catégories!$D$3,1,$Y$16:OFFSET($Y$16,0,$R$4-1,,)=$P$7))*(IF($P$8=Catégories!$D$7,1,$Y$17:OFFSET($Y$17,0,$R$4-1,,)=$P$8)),$Y107:OFFSET($Y107,0,$R$4-1,,),""))</f>
        <v>0</v>
      </c>
      <c r="R107" s="78">
        <f t="array" aca="1" ref="R107" ca="1">MIN(IF((IF($P$7=Catégories!$D$3,1,$Y$16:OFFSET($Y$16,0,$R$4-1,,)=$P$7))*(IF($P$8=Catégories!$D$7,1,$Y$17:OFFSET($Y$17,0,$R$4-1,,)=$P$8)),$Y107:OFFSET($Y107,0,$R$4-1,,),""))</f>
        <v>0</v>
      </c>
      <c r="S107" s="78">
        <f t="array" aca="1" ref="S107" ca="1">STDEV(IF((IF($P$7=Catégories!$D$3,1,$Y$16:OFFSET($Y$16,0,$R$4-1,,)=$P$7))*(IF($P$8=Catégories!$D$7,1,$Y$17:OFFSET($Y$17,0,$R$4-1,,)=$P$8)),$Y107:OFFSET($Y107,0,$R$4-1,,),""))</f>
        <v>0</v>
      </c>
      <c r="T107" s="9"/>
      <c r="U107" s="79">
        <f t="shared" ca="1" si="5"/>
        <v>0</v>
      </c>
      <c r="X107" s="21" t="str">
        <f t="shared" ca="1" si="6"/>
        <v>10.4 Autres emballages aluminium</v>
      </c>
      <c r="Y107" s="9">
        <f ca="1">IF($O107=0,0,OFFSET('Echantillon (1)'!$AP$22,$A107-1,0,,))</f>
        <v>0</v>
      </c>
      <c r="Z107" s="9">
        <f ca="1">IF($O107=0,0,OFFSET('Echantillon (2)'!$AP$22,$A107-1,0,,))</f>
        <v>0</v>
      </c>
      <c r="AA107" s="9">
        <f ca="1">IF($O107=0,0,OFFSET('Echantillon (3)'!$AP$22,$A107-1,0,,))</f>
        <v>0</v>
      </c>
      <c r="AB107" s="9">
        <f ca="1">IF($O107=0,0,OFFSET('Echantillon (4)'!$AP$22,$A107-1,0,,))</f>
        <v>0</v>
      </c>
      <c r="AC107" s="9">
        <f ca="1">IF($O107=0,0,OFFSET('Echantillon (5)'!$AP$22,$A107-1,0,,))</f>
        <v>0</v>
      </c>
      <c r="AD107" s="9">
        <f ca="1">IF($O107=0,0,OFFSET('Echantillon (6)'!$AP$22,$A107-1,0,,))</f>
        <v>0</v>
      </c>
      <c r="AE107" s="9">
        <f ca="1">IF($O107=0,0,OFFSET('Echantillon (7)'!$AP$22,$A107-1,0,,))</f>
        <v>0</v>
      </c>
      <c r="AF107" s="9">
        <f ca="1">IF($O107=0,0,OFFSET('Echantillon (8)'!$AP$22,$A107-1,0,,))</f>
        <v>0</v>
      </c>
      <c r="AG107" s="9">
        <f ca="1">IF($O107=0,0,OFFSET('Echantillon (9)'!$AP$22,$A107-1,0,,))</f>
        <v>0</v>
      </c>
      <c r="AH107" s="9">
        <f ca="1">IF($O107=0,0,OFFSET('Echantillon (10)'!$AP$22,$A107-1,0,,))</f>
        <v>0</v>
      </c>
    </row>
    <row r="108" spans="1:34" x14ac:dyDescent="0.3">
      <c r="A108" s="60">
        <f t="shared" ca="1" si="7"/>
        <v>36</v>
      </c>
      <c r="B108" s="59">
        <f ca="1">IF(A108=0,0,HLOOKUP(A108-1,OFFSET(Catégories!$D$18:$D$19,0,0,2,Catégories!$C$17),2,TRUE))</f>
        <v>10</v>
      </c>
      <c r="C108" s="59">
        <f ca="1">IF(A108=0,0,A108-OFFSET(Catégories!$D$18,0,B108-1,,))</f>
        <v>5</v>
      </c>
      <c r="D108" s="51"/>
      <c r="O108" s="54" t="str">
        <f ca="1">IF(A108=0,0,INDEX(OFFSET(Catégories!$D$21:$D$31,0,0,10,Catégories!$C$17),C108,B108))</f>
        <v>10.5 Autres métaux ferreux</v>
      </c>
      <c r="P108" s="78">
        <f t="array" aca="1" ref="P108" ca="1">SUMPRODUCT(($Y108:OFFSET($Y108,0,$R$4-1,,))*($Y$5:OFFSET($Y$5,0,$R$4-1,,))*(IF($P$7=Catégories!$D$3,1,($Y$16:OFFSET($Y$16,0,$R$4-1,,))=$P$7))*(IF($P$8=Catégories!$D$7,1,($Y$17:OFFSET($Y$17,0,$R$4-1,,))=$P$8)))/SUMPRODUCT(($Y$5:OFFSET($Y$5,0,$R$4-1,,))*(IF($P$7=Catégories!$D$3,1,($Y$16:OFFSET($Y$16,0,$R$4-1,,))=$P$7))*(IF($P$8=Catégories!$D$7,1,($Y$17:OFFSET($Y$17,0,$R$4-1,,))=$P$8)))</f>
        <v>0</v>
      </c>
      <c r="Q108" s="78">
        <f t="array" aca="1" ref="Q108" ca="1">MAX(IF((IF($P$7=Catégories!$D$3,1,$Y$16:OFFSET($Y$16,0,$R$4-1,,)=$P$7))*(IF($P$8=Catégories!$D$7,1,$Y$17:OFFSET($Y$17,0,$R$4-1,,)=$P$8)),$Y108:OFFSET($Y108,0,$R$4-1,,),""))</f>
        <v>0</v>
      </c>
      <c r="R108" s="78">
        <f t="array" aca="1" ref="R108" ca="1">MIN(IF((IF($P$7=Catégories!$D$3,1,$Y$16:OFFSET($Y$16,0,$R$4-1,,)=$P$7))*(IF($P$8=Catégories!$D$7,1,$Y$17:OFFSET($Y$17,0,$R$4-1,,)=$P$8)),$Y108:OFFSET($Y108,0,$R$4-1,,),""))</f>
        <v>0</v>
      </c>
      <c r="S108" s="78">
        <f t="array" aca="1" ref="S108" ca="1">STDEV(IF((IF($P$7=Catégories!$D$3,1,$Y$16:OFFSET($Y$16,0,$R$4-1,,)=$P$7))*(IF($P$8=Catégories!$D$7,1,$Y$17:OFFSET($Y$17,0,$R$4-1,,)=$P$8)),$Y108:OFFSET($Y108,0,$R$4-1,,),""))</f>
        <v>0</v>
      </c>
      <c r="T108" s="9"/>
      <c r="U108" s="79">
        <f t="shared" ca="1" si="5"/>
        <v>0</v>
      </c>
      <c r="X108" s="21" t="str">
        <f t="shared" ca="1" si="6"/>
        <v>10.5 Autres métaux ferreux</v>
      </c>
      <c r="Y108" s="9">
        <f ca="1">IF($O108=0,0,OFFSET('Echantillon (1)'!$AP$22,$A108-1,0,,))</f>
        <v>0</v>
      </c>
      <c r="Z108" s="9">
        <f ca="1">IF($O108=0,0,OFFSET('Echantillon (2)'!$AP$22,$A108-1,0,,))</f>
        <v>0</v>
      </c>
      <c r="AA108" s="9">
        <f ca="1">IF($O108=0,0,OFFSET('Echantillon (3)'!$AP$22,$A108-1,0,,))</f>
        <v>0</v>
      </c>
      <c r="AB108" s="9">
        <f ca="1">IF($O108=0,0,OFFSET('Echantillon (4)'!$AP$22,$A108-1,0,,))</f>
        <v>0</v>
      </c>
      <c r="AC108" s="9">
        <f ca="1">IF($O108=0,0,OFFSET('Echantillon (5)'!$AP$22,$A108-1,0,,))</f>
        <v>0</v>
      </c>
      <c r="AD108" s="9">
        <f ca="1">IF($O108=0,0,OFFSET('Echantillon (6)'!$AP$22,$A108-1,0,,))</f>
        <v>0</v>
      </c>
      <c r="AE108" s="9">
        <f ca="1">IF($O108=0,0,OFFSET('Echantillon (7)'!$AP$22,$A108-1,0,,))</f>
        <v>0</v>
      </c>
      <c r="AF108" s="9">
        <f ca="1">IF($O108=0,0,OFFSET('Echantillon (8)'!$AP$22,$A108-1,0,,))</f>
        <v>0</v>
      </c>
      <c r="AG108" s="9">
        <f ca="1">IF($O108=0,0,OFFSET('Echantillon (9)'!$AP$22,$A108-1,0,,))</f>
        <v>0</v>
      </c>
      <c r="AH108" s="9">
        <f ca="1">IF($O108=0,0,OFFSET('Echantillon (10)'!$AP$22,$A108-1,0,,))</f>
        <v>0</v>
      </c>
    </row>
    <row r="109" spans="1:34" x14ac:dyDescent="0.3">
      <c r="A109" s="60">
        <f t="shared" ca="1" si="7"/>
        <v>37</v>
      </c>
      <c r="B109" s="59">
        <f ca="1">IF(A109=0,0,HLOOKUP(A109-1,OFFSET(Catégories!$D$18:$D$19,0,0,2,Catégories!$C$17),2,TRUE))</f>
        <v>10</v>
      </c>
      <c r="C109" s="59">
        <f ca="1">IF(A109=0,0,A109-OFFSET(Catégories!$D$18,0,B109-1,,))</f>
        <v>6</v>
      </c>
      <c r="D109" s="51"/>
      <c r="O109" s="54" t="str">
        <f ca="1">IF(A109=0,0,INDEX(OFFSET(Catégories!$D$21:$D$31,0,0,10,Catégories!$C$17),C109,B109))</f>
        <v>10.6 Autres métaux</v>
      </c>
      <c r="P109" s="78">
        <f t="array" aca="1" ref="P109" ca="1">SUMPRODUCT(($Y109:OFFSET($Y109,0,$R$4-1,,))*($Y$5:OFFSET($Y$5,0,$R$4-1,,))*(IF($P$7=Catégories!$D$3,1,($Y$16:OFFSET($Y$16,0,$R$4-1,,))=$P$7))*(IF($P$8=Catégories!$D$7,1,($Y$17:OFFSET($Y$17,0,$R$4-1,,))=$P$8)))/SUMPRODUCT(($Y$5:OFFSET($Y$5,0,$R$4-1,,))*(IF($P$7=Catégories!$D$3,1,($Y$16:OFFSET($Y$16,0,$R$4-1,,))=$P$7))*(IF($P$8=Catégories!$D$7,1,($Y$17:OFFSET($Y$17,0,$R$4-1,,))=$P$8)))</f>
        <v>0</v>
      </c>
      <c r="Q109" s="78">
        <f t="array" aca="1" ref="Q109" ca="1">MAX(IF((IF($P$7=Catégories!$D$3,1,$Y$16:OFFSET($Y$16,0,$R$4-1,,)=$P$7))*(IF($P$8=Catégories!$D$7,1,$Y$17:OFFSET($Y$17,0,$R$4-1,,)=$P$8)),$Y109:OFFSET($Y109,0,$R$4-1,,),""))</f>
        <v>0</v>
      </c>
      <c r="R109" s="78">
        <f t="array" aca="1" ref="R109" ca="1">MIN(IF((IF($P$7=Catégories!$D$3,1,$Y$16:OFFSET($Y$16,0,$R$4-1,,)=$P$7))*(IF($P$8=Catégories!$D$7,1,$Y$17:OFFSET($Y$17,0,$R$4-1,,)=$P$8)),$Y109:OFFSET($Y109,0,$R$4-1,,),""))</f>
        <v>0</v>
      </c>
      <c r="S109" s="78">
        <f t="array" aca="1" ref="S109" ca="1">STDEV(IF((IF($P$7=Catégories!$D$3,1,$Y$16:OFFSET($Y$16,0,$R$4-1,,)=$P$7))*(IF($P$8=Catégories!$D$7,1,$Y$17:OFFSET($Y$17,0,$R$4-1,,)=$P$8)),$Y109:OFFSET($Y109,0,$R$4-1,,),""))</f>
        <v>0</v>
      </c>
      <c r="T109" s="9"/>
      <c r="U109" s="79">
        <f t="shared" ca="1" si="5"/>
        <v>0</v>
      </c>
      <c r="X109" s="21" t="str">
        <f t="shared" ca="1" si="6"/>
        <v>10.6 Autres métaux</v>
      </c>
      <c r="Y109" s="9">
        <f ca="1">IF($O109=0,0,OFFSET('Echantillon (1)'!$AP$22,$A109-1,0,,))</f>
        <v>0</v>
      </c>
      <c r="Z109" s="9">
        <f ca="1">IF($O109=0,0,OFFSET('Echantillon (2)'!$AP$22,$A109-1,0,,))</f>
        <v>0</v>
      </c>
      <c r="AA109" s="9">
        <f ca="1">IF($O109=0,0,OFFSET('Echantillon (3)'!$AP$22,$A109-1,0,,))</f>
        <v>0</v>
      </c>
      <c r="AB109" s="9">
        <f ca="1">IF($O109=0,0,OFFSET('Echantillon (4)'!$AP$22,$A109-1,0,,))</f>
        <v>0</v>
      </c>
      <c r="AC109" s="9">
        <f ca="1">IF($O109=0,0,OFFSET('Echantillon (5)'!$AP$22,$A109-1,0,,))</f>
        <v>0</v>
      </c>
      <c r="AD109" s="9">
        <f ca="1">IF($O109=0,0,OFFSET('Echantillon (6)'!$AP$22,$A109-1,0,,))</f>
        <v>0</v>
      </c>
      <c r="AE109" s="9">
        <f ca="1">IF($O109=0,0,OFFSET('Echantillon (7)'!$AP$22,$A109-1,0,,))</f>
        <v>0</v>
      </c>
      <c r="AF109" s="9">
        <f ca="1">IF($O109=0,0,OFFSET('Echantillon (8)'!$AP$22,$A109-1,0,,))</f>
        <v>0</v>
      </c>
      <c r="AG109" s="9">
        <f ca="1">IF($O109=0,0,OFFSET('Echantillon (9)'!$AP$22,$A109-1,0,,))</f>
        <v>0</v>
      </c>
      <c r="AH109" s="9">
        <f ca="1">IF($O109=0,0,OFFSET('Echantillon (10)'!$AP$22,$A109-1,0,,))</f>
        <v>0</v>
      </c>
    </row>
    <row r="110" spans="1:34" x14ac:dyDescent="0.3">
      <c r="A110" s="60">
        <f t="shared" ca="1" si="7"/>
        <v>38</v>
      </c>
      <c r="B110" s="59">
        <f ca="1">IF(A110=0,0,HLOOKUP(A110-1,OFFSET(Catégories!$D$18:$D$19,0,0,2,Catégories!$C$17),2,TRUE))</f>
        <v>11</v>
      </c>
      <c r="C110" s="59">
        <f ca="1">IF(A110=0,0,A110-OFFSET(Catégories!$D$18,0,B110-1,,))</f>
        <v>1</v>
      </c>
      <c r="D110" s="51"/>
      <c r="O110" s="54" t="str">
        <f ca="1">IF(A110=0,0,INDEX(OFFSET(Catégories!$D$21:$D$31,0,0,10,Catégories!$C$17),C110,B110))</f>
        <v>11.1 Emballages incombustibles</v>
      </c>
      <c r="P110" s="78">
        <f t="array" aca="1" ref="P110" ca="1">SUMPRODUCT(($Y110:OFFSET($Y110,0,$R$4-1,,))*($Y$5:OFFSET($Y$5,0,$R$4-1,,))*(IF($P$7=Catégories!$D$3,1,($Y$16:OFFSET($Y$16,0,$R$4-1,,))=$P$7))*(IF($P$8=Catégories!$D$7,1,($Y$17:OFFSET($Y$17,0,$R$4-1,,))=$P$8)))/SUMPRODUCT(($Y$5:OFFSET($Y$5,0,$R$4-1,,))*(IF($P$7=Catégories!$D$3,1,($Y$16:OFFSET($Y$16,0,$R$4-1,,))=$P$7))*(IF($P$8=Catégories!$D$7,1,($Y$17:OFFSET($Y$17,0,$R$4-1,,))=$P$8)))</f>
        <v>0</v>
      </c>
      <c r="Q110" s="78">
        <f t="array" aca="1" ref="Q110" ca="1">MAX(IF((IF($P$7=Catégories!$D$3,1,$Y$16:OFFSET($Y$16,0,$R$4-1,,)=$P$7))*(IF($P$8=Catégories!$D$7,1,$Y$17:OFFSET($Y$17,0,$R$4-1,,)=$P$8)),$Y110:OFFSET($Y110,0,$R$4-1,,),""))</f>
        <v>0</v>
      </c>
      <c r="R110" s="78">
        <f t="array" aca="1" ref="R110" ca="1">MIN(IF((IF($P$7=Catégories!$D$3,1,$Y$16:OFFSET($Y$16,0,$R$4-1,,)=$P$7))*(IF($P$8=Catégories!$D$7,1,$Y$17:OFFSET($Y$17,0,$R$4-1,,)=$P$8)),$Y110:OFFSET($Y110,0,$R$4-1,,),""))</f>
        <v>0</v>
      </c>
      <c r="S110" s="78">
        <f t="array" aca="1" ref="S110" ca="1">STDEV(IF((IF($P$7=Catégories!$D$3,1,$Y$16:OFFSET($Y$16,0,$R$4-1,,)=$P$7))*(IF($P$8=Catégories!$D$7,1,$Y$17:OFFSET($Y$17,0,$R$4-1,,)=$P$8)),$Y110:OFFSET($Y110,0,$R$4-1,,),""))</f>
        <v>0</v>
      </c>
      <c r="T110" s="9"/>
      <c r="U110" s="79">
        <f t="shared" ca="1" si="5"/>
        <v>0</v>
      </c>
      <c r="X110" s="21" t="str">
        <f t="shared" ca="1" si="6"/>
        <v>11.1 Emballages incombustibles</v>
      </c>
      <c r="Y110" s="9">
        <f ca="1">IF($O110=0,0,OFFSET('Echantillon (1)'!$AP$22,$A110-1,0,,))</f>
        <v>0</v>
      </c>
      <c r="Z110" s="9">
        <f ca="1">IF($O110=0,0,OFFSET('Echantillon (2)'!$AP$22,$A110-1,0,,))</f>
        <v>0</v>
      </c>
      <c r="AA110" s="9">
        <f ca="1">IF($O110=0,0,OFFSET('Echantillon (3)'!$AP$22,$A110-1,0,,))</f>
        <v>0</v>
      </c>
      <c r="AB110" s="9">
        <f ca="1">IF($O110=0,0,OFFSET('Echantillon (4)'!$AP$22,$A110-1,0,,))</f>
        <v>0</v>
      </c>
      <c r="AC110" s="9">
        <f ca="1">IF($O110=0,0,OFFSET('Echantillon (5)'!$AP$22,$A110-1,0,,))</f>
        <v>0</v>
      </c>
      <c r="AD110" s="9">
        <f ca="1">IF($O110=0,0,OFFSET('Echantillon (6)'!$AP$22,$A110-1,0,,))</f>
        <v>0</v>
      </c>
      <c r="AE110" s="9">
        <f ca="1">IF($O110=0,0,OFFSET('Echantillon (7)'!$AP$22,$A110-1,0,,))</f>
        <v>0</v>
      </c>
      <c r="AF110" s="9">
        <f ca="1">IF($O110=0,0,OFFSET('Echantillon (8)'!$AP$22,$A110-1,0,,))</f>
        <v>0</v>
      </c>
      <c r="AG110" s="9">
        <f ca="1">IF($O110=0,0,OFFSET('Echantillon (9)'!$AP$22,$A110-1,0,,))</f>
        <v>0</v>
      </c>
      <c r="AH110" s="9">
        <f ca="1">IF($O110=0,0,OFFSET('Echantillon (10)'!$AP$22,$A110-1,0,,))</f>
        <v>0</v>
      </c>
    </row>
    <row r="111" spans="1:34" x14ac:dyDescent="0.3">
      <c r="A111" s="60">
        <f t="shared" ca="1" si="7"/>
        <v>39</v>
      </c>
      <c r="B111" s="59">
        <f ca="1">IF(A111=0,0,HLOOKUP(A111-1,OFFSET(Catégories!$D$18:$D$19,0,0,2,Catégories!$C$17),2,TRUE))</f>
        <v>11</v>
      </c>
      <c r="C111" s="59">
        <f ca="1">IF(A111=0,0,A111-OFFSET(Catégories!$D$18,0,B111-1,,))</f>
        <v>2</v>
      </c>
      <c r="D111" s="51"/>
      <c r="O111" s="54" t="str">
        <f ca="1">IF(A111=0,0,INDEX(OFFSET(Catégories!$D$21:$D$31,0,0,10,Catégories!$C$17),C111,B111))</f>
        <v>11.2 Autres incombustibles</v>
      </c>
      <c r="P111" s="78">
        <f t="array" aca="1" ref="P111" ca="1">SUMPRODUCT(($Y111:OFFSET($Y111,0,$R$4-1,,))*($Y$5:OFFSET($Y$5,0,$R$4-1,,))*(IF($P$7=Catégories!$D$3,1,($Y$16:OFFSET($Y$16,0,$R$4-1,,))=$P$7))*(IF($P$8=Catégories!$D$7,1,($Y$17:OFFSET($Y$17,0,$R$4-1,,))=$P$8)))/SUMPRODUCT(($Y$5:OFFSET($Y$5,0,$R$4-1,,))*(IF($P$7=Catégories!$D$3,1,($Y$16:OFFSET($Y$16,0,$R$4-1,,))=$P$7))*(IF($P$8=Catégories!$D$7,1,($Y$17:OFFSET($Y$17,0,$R$4-1,,))=$P$8)))</f>
        <v>0</v>
      </c>
      <c r="Q111" s="78">
        <f t="array" aca="1" ref="Q111" ca="1">MAX(IF((IF($P$7=Catégories!$D$3,1,$Y$16:OFFSET($Y$16,0,$R$4-1,,)=$P$7))*(IF($P$8=Catégories!$D$7,1,$Y$17:OFFSET($Y$17,0,$R$4-1,,)=$P$8)),$Y111:OFFSET($Y111,0,$R$4-1,,),""))</f>
        <v>0</v>
      </c>
      <c r="R111" s="78">
        <f t="array" aca="1" ref="R111" ca="1">MIN(IF((IF($P$7=Catégories!$D$3,1,$Y$16:OFFSET($Y$16,0,$R$4-1,,)=$P$7))*(IF($P$8=Catégories!$D$7,1,$Y$17:OFFSET($Y$17,0,$R$4-1,,)=$P$8)),$Y111:OFFSET($Y111,0,$R$4-1,,),""))</f>
        <v>0</v>
      </c>
      <c r="S111" s="78">
        <f t="array" aca="1" ref="S111" ca="1">STDEV(IF((IF($P$7=Catégories!$D$3,1,$Y$16:OFFSET($Y$16,0,$R$4-1,,)=$P$7))*(IF($P$8=Catégories!$D$7,1,$Y$17:OFFSET($Y$17,0,$R$4-1,,)=$P$8)),$Y111:OFFSET($Y111,0,$R$4-1,,),""))</f>
        <v>0</v>
      </c>
      <c r="T111" s="9"/>
      <c r="U111" s="79">
        <f t="shared" ca="1" si="5"/>
        <v>0</v>
      </c>
      <c r="X111" s="21" t="str">
        <f t="shared" ca="1" si="6"/>
        <v>11.2 Autres incombustibles</v>
      </c>
      <c r="Y111" s="9">
        <f ca="1">IF($O111=0,0,OFFSET('Echantillon (1)'!$AP$22,$A111-1,0,,))</f>
        <v>0</v>
      </c>
      <c r="Z111" s="9">
        <f ca="1">IF($O111=0,0,OFFSET('Echantillon (2)'!$AP$22,$A111-1,0,,))</f>
        <v>0</v>
      </c>
      <c r="AA111" s="9">
        <f ca="1">IF($O111=0,0,OFFSET('Echantillon (3)'!$AP$22,$A111-1,0,,))</f>
        <v>0</v>
      </c>
      <c r="AB111" s="9">
        <f ca="1">IF($O111=0,0,OFFSET('Echantillon (4)'!$AP$22,$A111-1,0,,))</f>
        <v>0</v>
      </c>
      <c r="AC111" s="9">
        <f ca="1">IF($O111=0,0,OFFSET('Echantillon (5)'!$AP$22,$A111-1,0,,))</f>
        <v>0</v>
      </c>
      <c r="AD111" s="9">
        <f ca="1">IF($O111=0,0,OFFSET('Echantillon (6)'!$AP$22,$A111-1,0,,))</f>
        <v>0</v>
      </c>
      <c r="AE111" s="9">
        <f ca="1">IF($O111=0,0,OFFSET('Echantillon (7)'!$AP$22,$A111-1,0,,))</f>
        <v>0</v>
      </c>
      <c r="AF111" s="9">
        <f ca="1">IF($O111=0,0,OFFSET('Echantillon (8)'!$AP$22,$A111-1,0,,))</f>
        <v>0</v>
      </c>
      <c r="AG111" s="9">
        <f ca="1">IF($O111=0,0,OFFSET('Echantillon (9)'!$AP$22,$A111-1,0,,))</f>
        <v>0</v>
      </c>
      <c r="AH111" s="9">
        <f ca="1">IF($O111=0,0,OFFSET('Echantillon (10)'!$AP$22,$A111-1,0,,))</f>
        <v>0</v>
      </c>
    </row>
    <row r="112" spans="1:34" x14ac:dyDescent="0.3">
      <c r="A112" s="60">
        <f t="shared" ca="1" si="7"/>
        <v>40</v>
      </c>
      <c r="B112" s="59">
        <f ca="1">IF(A112=0,0,HLOOKUP(A112-1,OFFSET(Catégories!$D$18:$D$19,0,0,2,Catégories!$C$17),2,TRUE))</f>
        <v>12</v>
      </c>
      <c r="C112" s="59">
        <f ca="1">IF(A112=0,0,A112-OFFSET(Catégories!$D$18,0,B112-1,,))</f>
        <v>1</v>
      </c>
      <c r="D112" s="51"/>
      <c r="O112" s="54" t="str">
        <f ca="1">IF(A112=0,0,INDEX(OFFSET(Catégories!$D$21:$D$31,0,0,10,Catégories!$C$17),C112,B112))</f>
        <v>12.1 Produits chimiques</v>
      </c>
      <c r="P112" s="78">
        <f t="array" aca="1" ref="P112" ca="1">SUMPRODUCT(($Y112:OFFSET($Y112,0,$R$4-1,,))*($Y$5:OFFSET($Y$5,0,$R$4-1,,))*(IF($P$7=Catégories!$D$3,1,($Y$16:OFFSET($Y$16,0,$R$4-1,,))=$P$7))*(IF($P$8=Catégories!$D$7,1,($Y$17:OFFSET($Y$17,0,$R$4-1,,))=$P$8)))/SUMPRODUCT(($Y$5:OFFSET($Y$5,0,$R$4-1,,))*(IF($P$7=Catégories!$D$3,1,($Y$16:OFFSET($Y$16,0,$R$4-1,,))=$P$7))*(IF($P$8=Catégories!$D$7,1,($Y$17:OFFSET($Y$17,0,$R$4-1,,))=$P$8)))</f>
        <v>0</v>
      </c>
      <c r="Q112" s="78">
        <f t="array" aca="1" ref="Q112" ca="1">MAX(IF((IF($P$7=Catégories!$D$3,1,$Y$16:OFFSET($Y$16,0,$R$4-1,,)=$P$7))*(IF($P$8=Catégories!$D$7,1,$Y$17:OFFSET($Y$17,0,$R$4-1,,)=$P$8)),$Y112:OFFSET($Y112,0,$R$4-1,,),""))</f>
        <v>0</v>
      </c>
      <c r="R112" s="78">
        <f t="array" aca="1" ref="R112" ca="1">MIN(IF((IF($P$7=Catégories!$D$3,1,$Y$16:OFFSET($Y$16,0,$R$4-1,,)=$P$7))*(IF($P$8=Catégories!$D$7,1,$Y$17:OFFSET($Y$17,0,$R$4-1,,)=$P$8)),$Y112:OFFSET($Y112,0,$R$4-1,,),""))</f>
        <v>0</v>
      </c>
      <c r="S112" s="78">
        <f t="array" aca="1" ref="S112" ca="1">STDEV(IF((IF($P$7=Catégories!$D$3,1,$Y$16:OFFSET($Y$16,0,$R$4-1,,)=$P$7))*(IF($P$8=Catégories!$D$7,1,$Y$17:OFFSET($Y$17,0,$R$4-1,,)=$P$8)),$Y112:OFFSET($Y112,0,$R$4-1,,),""))</f>
        <v>0</v>
      </c>
      <c r="T112" s="9"/>
      <c r="U112" s="79">
        <f t="shared" ca="1" si="5"/>
        <v>0</v>
      </c>
      <c r="X112" s="21" t="str">
        <f t="shared" ca="1" si="6"/>
        <v>12.1 Produits chimiques</v>
      </c>
      <c r="Y112" s="9">
        <f ca="1">IF($O112=0,0,OFFSET('Echantillon (1)'!$AP$22,$A112-1,0,,))</f>
        <v>0</v>
      </c>
      <c r="Z112" s="9">
        <f ca="1">IF($O112=0,0,OFFSET('Echantillon (2)'!$AP$22,$A112-1,0,,))</f>
        <v>0</v>
      </c>
      <c r="AA112" s="9">
        <f ca="1">IF($O112=0,0,OFFSET('Echantillon (3)'!$AP$22,$A112-1,0,,))</f>
        <v>0</v>
      </c>
      <c r="AB112" s="9">
        <f ca="1">IF($O112=0,0,OFFSET('Echantillon (4)'!$AP$22,$A112-1,0,,))</f>
        <v>0</v>
      </c>
      <c r="AC112" s="9">
        <f ca="1">IF($O112=0,0,OFFSET('Echantillon (5)'!$AP$22,$A112-1,0,,))</f>
        <v>0</v>
      </c>
      <c r="AD112" s="9">
        <f ca="1">IF($O112=0,0,OFFSET('Echantillon (6)'!$AP$22,$A112-1,0,,))</f>
        <v>1.8181818181818181E-2</v>
      </c>
      <c r="AE112" s="9">
        <f ca="1">IF($O112=0,0,OFFSET('Echantillon (7)'!$AP$22,$A112-1,0,,))</f>
        <v>0</v>
      </c>
      <c r="AF112" s="9">
        <f ca="1">IF($O112=0,0,OFFSET('Echantillon (8)'!$AP$22,$A112-1,0,,))</f>
        <v>0</v>
      </c>
      <c r="AG112" s="9">
        <f ca="1">IF($O112=0,0,OFFSET('Echantillon (9)'!$AP$22,$A112-1,0,,))</f>
        <v>0</v>
      </c>
      <c r="AH112" s="9">
        <f ca="1">IF($O112=0,0,OFFSET('Echantillon (10)'!$AP$22,$A112-1,0,,))</f>
        <v>0</v>
      </c>
    </row>
    <row r="113" spans="1:34" x14ac:dyDescent="0.3">
      <c r="A113" s="60">
        <f t="shared" ca="1" si="7"/>
        <v>41</v>
      </c>
      <c r="B113" s="59">
        <f ca="1">IF(A113=0,0,HLOOKUP(A113-1,OFFSET(Catégories!$D$18:$D$19,0,0,2,Catégories!$C$17),2,TRUE))</f>
        <v>12</v>
      </c>
      <c r="C113" s="59">
        <f ca="1">IF(A113=0,0,A113-OFFSET(Catégories!$D$18,0,B113-1,,))</f>
        <v>2</v>
      </c>
      <c r="D113" s="51"/>
      <c r="O113" s="54" t="str">
        <f ca="1">IF(A113=0,0,INDEX(OFFSET(Catégories!$D$21:$D$31,0,0,10,Catégories!$C$17),C113,B113))</f>
        <v>12.2 Tubes fluorescents et ampoules basse consommation</v>
      </c>
      <c r="P113" s="78">
        <f t="array" aca="1" ref="P113" ca="1">SUMPRODUCT(($Y113:OFFSET($Y113,0,$R$4-1,,))*($Y$5:OFFSET($Y$5,0,$R$4-1,,))*(IF($P$7=Catégories!$D$3,1,($Y$16:OFFSET($Y$16,0,$R$4-1,,))=$P$7))*(IF($P$8=Catégories!$D$7,1,($Y$17:OFFSET($Y$17,0,$R$4-1,,))=$P$8)))/SUMPRODUCT(($Y$5:OFFSET($Y$5,0,$R$4-1,,))*(IF($P$7=Catégories!$D$3,1,($Y$16:OFFSET($Y$16,0,$R$4-1,,))=$P$7))*(IF($P$8=Catégories!$D$7,1,($Y$17:OFFSET($Y$17,0,$R$4-1,,))=$P$8)))</f>
        <v>0</v>
      </c>
      <c r="Q113" s="78">
        <f t="array" aca="1" ref="Q113" ca="1">MAX(IF((IF($P$7=Catégories!$D$3,1,$Y$16:OFFSET($Y$16,0,$R$4-1,,)=$P$7))*(IF($P$8=Catégories!$D$7,1,$Y$17:OFFSET($Y$17,0,$R$4-1,,)=$P$8)),$Y113:OFFSET($Y113,0,$R$4-1,,),""))</f>
        <v>0</v>
      </c>
      <c r="R113" s="78">
        <f t="array" aca="1" ref="R113" ca="1">MIN(IF((IF($P$7=Catégories!$D$3,1,$Y$16:OFFSET($Y$16,0,$R$4-1,,)=$P$7))*(IF($P$8=Catégories!$D$7,1,$Y$17:OFFSET($Y$17,0,$R$4-1,,)=$P$8)),$Y113:OFFSET($Y113,0,$R$4-1,,),""))</f>
        <v>0</v>
      </c>
      <c r="S113" s="78">
        <f t="array" aca="1" ref="S113" ca="1">STDEV(IF((IF($P$7=Catégories!$D$3,1,$Y$16:OFFSET($Y$16,0,$R$4-1,,)=$P$7))*(IF($P$8=Catégories!$D$7,1,$Y$17:OFFSET($Y$17,0,$R$4-1,,)=$P$8)),$Y113:OFFSET($Y113,0,$R$4-1,,),""))</f>
        <v>0</v>
      </c>
      <c r="T113" s="9"/>
      <c r="U113" s="79">
        <f t="shared" ca="1" si="5"/>
        <v>0</v>
      </c>
      <c r="X113" s="21" t="str">
        <f t="shared" ca="1" si="6"/>
        <v>12.2 Tubes fluorescents et ampoules basse consommation</v>
      </c>
      <c r="Y113" s="9">
        <f ca="1">IF($O113=0,0,OFFSET('Echantillon (1)'!$AP$22,$A113-1,0,,))</f>
        <v>0</v>
      </c>
      <c r="Z113" s="9">
        <f ca="1">IF($O113=0,0,OFFSET('Echantillon (2)'!$AP$22,$A113-1,0,,))</f>
        <v>0</v>
      </c>
      <c r="AA113" s="9">
        <f ca="1">IF($O113=0,0,OFFSET('Echantillon (3)'!$AP$22,$A113-1,0,,))</f>
        <v>0</v>
      </c>
      <c r="AB113" s="9">
        <f ca="1">IF($O113=0,0,OFFSET('Echantillon (4)'!$AP$22,$A113-1,0,,))</f>
        <v>0</v>
      </c>
      <c r="AC113" s="9">
        <f ca="1">IF($O113=0,0,OFFSET('Echantillon (5)'!$AP$22,$A113-1,0,,))</f>
        <v>0</v>
      </c>
      <c r="AD113" s="9">
        <f ca="1">IF($O113=0,0,OFFSET('Echantillon (6)'!$AP$22,$A113-1,0,,))</f>
        <v>0</v>
      </c>
      <c r="AE113" s="9">
        <f ca="1">IF($O113=0,0,OFFSET('Echantillon (7)'!$AP$22,$A113-1,0,,))</f>
        <v>0</v>
      </c>
      <c r="AF113" s="9">
        <f ca="1">IF($O113=0,0,OFFSET('Echantillon (8)'!$AP$22,$A113-1,0,,))</f>
        <v>0</v>
      </c>
      <c r="AG113" s="9">
        <f ca="1">IF($O113=0,0,OFFSET('Echantillon (9)'!$AP$22,$A113-1,0,,))</f>
        <v>0</v>
      </c>
      <c r="AH113" s="9">
        <f ca="1">IF($O113=0,0,OFFSET('Echantillon (10)'!$AP$22,$A113-1,0,,))</f>
        <v>0</v>
      </c>
    </row>
    <row r="114" spans="1:34" x14ac:dyDescent="0.3">
      <c r="A114" s="60">
        <f t="shared" ca="1" si="7"/>
        <v>42</v>
      </c>
      <c r="B114" s="59">
        <f ca="1">IF(A114=0,0,HLOOKUP(A114-1,OFFSET(Catégories!$D$18:$D$19,0,0,2,Catégories!$C$17),2,TRUE))</f>
        <v>12</v>
      </c>
      <c r="C114" s="59">
        <f ca="1">IF(A114=0,0,A114-OFFSET(Catégories!$D$18,0,B114-1,,))</f>
        <v>3</v>
      </c>
      <c r="D114" s="51"/>
      <c r="O114" s="54" t="str">
        <f ca="1">IF(A114=0,0,INDEX(OFFSET(Catégories!$D$21:$D$31,0,0,10,Catégories!$C$17),C114,B114))</f>
        <v>12.3 Piles (non rechargeables)</v>
      </c>
      <c r="P114" s="78">
        <f t="array" aca="1" ref="P114" ca="1">SUMPRODUCT(($Y114:OFFSET($Y114,0,$R$4-1,,))*($Y$5:OFFSET($Y$5,0,$R$4-1,,))*(IF($P$7=Catégories!$D$3,1,($Y$16:OFFSET($Y$16,0,$R$4-1,,))=$P$7))*(IF($P$8=Catégories!$D$7,1,($Y$17:OFFSET($Y$17,0,$R$4-1,,))=$P$8)))/SUMPRODUCT(($Y$5:OFFSET($Y$5,0,$R$4-1,,))*(IF($P$7=Catégories!$D$3,1,($Y$16:OFFSET($Y$16,0,$R$4-1,,))=$P$7))*(IF($P$8=Catégories!$D$7,1,($Y$17:OFFSET($Y$17,0,$R$4-1,,))=$P$8)))</f>
        <v>0</v>
      </c>
      <c r="Q114" s="78">
        <f t="array" aca="1" ref="Q114" ca="1">MAX(IF((IF($P$7=Catégories!$D$3,1,$Y$16:OFFSET($Y$16,0,$R$4-1,,)=$P$7))*(IF($P$8=Catégories!$D$7,1,$Y$17:OFFSET($Y$17,0,$R$4-1,,)=$P$8)),$Y114:OFFSET($Y114,0,$R$4-1,,),""))</f>
        <v>0</v>
      </c>
      <c r="R114" s="78">
        <f t="array" aca="1" ref="R114" ca="1">MIN(IF((IF($P$7=Catégories!$D$3,1,$Y$16:OFFSET($Y$16,0,$R$4-1,,)=$P$7))*(IF($P$8=Catégories!$D$7,1,$Y$17:OFFSET($Y$17,0,$R$4-1,,)=$P$8)),$Y114:OFFSET($Y114,0,$R$4-1,,),""))</f>
        <v>0</v>
      </c>
      <c r="S114" s="78">
        <f t="array" aca="1" ref="S114" ca="1">STDEV(IF((IF($P$7=Catégories!$D$3,1,$Y$16:OFFSET($Y$16,0,$R$4-1,,)=$P$7))*(IF($P$8=Catégories!$D$7,1,$Y$17:OFFSET($Y$17,0,$R$4-1,,)=$P$8)),$Y114:OFFSET($Y114,0,$R$4-1,,),""))</f>
        <v>0</v>
      </c>
      <c r="T114" s="9"/>
      <c r="U114" s="79">
        <f t="shared" ca="1" si="5"/>
        <v>0</v>
      </c>
      <c r="X114" s="21" t="str">
        <f t="shared" ca="1" si="6"/>
        <v>12.3 Piles (non rechargeables)</v>
      </c>
      <c r="Y114" s="9">
        <f ca="1">IF($O114=0,0,OFFSET('Echantillon (1)'!$AP$22,$A114-1,0,,))</f>
        <v>0</v>
      </c>
      <c r="Z114" s="9">
        <f ca="1">IF($O114=0,0,OFFSET('Echantillon (2)'!$AP$22,$A114-1,0,,))</f>
        <v>0</v>
      </c>
      <c r="AA114" s="9">
        <f ca="1">IF($O114=0,0,OFFSET('Echantillon (3)'!$AP$22,$A114-1,0,,))</f>
        <v>0</v>
      </c>
      <c r="AB114" s="9">
        <f ca="1">IF($O114=0,0,OFFSET('Echantillon (4)'!$AP$22,$A114-1,0,,))</f>
        <v>0</v>
      </c>
      <c r="AC114" s="9">
        <f ca="1">IF($O114=0,0,OFFSET('Echantillon (5)'!$AP$22,$A114-1,0,,))</f>
        <v>0</v>
      </c>
      <c r="AD114" s="9">
        <f ca="1">IF($O114=0,0,OFFSET('Echantillon (6)'!$AP$22,$A114-1,0,,))</f>
        <v>4.6313441160066929E-2</v>
      </c>
      <c r="AE114" s="9">
        <f ca="1">IF($O114=0,0,OFFSET('Echantillon (7)'!$AP$22,$A114-1,0,,))</f>
        <v>0</v>
      </c>
      <c r="AF114" s="9">
        <f ca="1">IF($O114=0,0,OFFSET('Echantillon (8)'!$AP$22,$A114-1,0,,))</f>
        <v>0</v>
      </c>
      <c r="AG114" s="9">
        <f ca="1">IF($O114=0,0,OFFSET('Echantillon (9)'!$AP$22,$A114-1,0,,))</f>
        <v>0</v>
      </c>
      <c r="AH114" s="9">
        <f ca="1">IF($O114=0,0,OFFSET('Echantillon (10)'!$AP$22,$A114-1,0,,))</f>
        <v>0</v>
      </c>
    </row>
    <row r="115" spans="1:34" x14ac:dyDescent="0.3">
      <c r="A115" s="60">
        <f t="shared" ca="1" si="7"/>
        <v>43</v>
      </c>
      <c r="B115" s="59">
        <f ca="1">IF(A115=0,0,HLOOKUP(A115-1,OFFSET(Catégories!$D$18:$D$19,0,0,2,Catégories!$C$17),2,TRUE))</f>
        <v>12</v>
      </c>
      <c r="C115" s="59">
        <f ca="1">IF(A115=0,0,A115-OFFSET(Catégories!$D$18,0,B115-1,,))</f>
        <v>4</v>
      </c>
      <c r="D115" s="51"/>
      <c r="O115" s="54" t="str">
        <f ca="1">IF(A115=0,0,INDEX(OFFSET(Catégories!$D$21:$D$31,0,0,10,Catégories!$C$17),C115,B115))</f>
        <v>12.4 Piles rechargeables, accumulateurs</v>
      </c>
      <c r="P115" s="78">
        <f t="array" aca="1" ref="P115" ca="1">SUMPRODUCT(($Y115:OFFSET($Y115,0,$R$4-1,,))*($Y$5:OFFSET($Y$5,0,$R$4-1,,))*(IF($P$7=Catégories!$D$3,1,($Y$16:OFFSET($Y$16,0,$R$4-1,,))=$P$7))*(IF($P$8=Catégories!$D$7,1,($Y$17:OFFSET($Y$17,0,$R$4-1,,))=$P$8)))/SUMPRODUCT(($Y$5:OFFSET($Y$5,0,$R$4-1,,))*(IF($P$7=Catégories!$D$3,1,($Y$16:OFFSET($Y$16,0,$R$4-1,,))=$P$7))*(IF($P$8=Catégories!$D$7,1,($Y$17:OFFSET($Y$17,0,$R$4-1,,))=$P$8)))</f>
        <v>0</v>
      </c>
      <c r="Q115" s="78">
        <f t="array" aca="1" ref="Q115" ca="1">MAX(IF((IF($P$7=Catégories!$D$3,1,$Y$16:OFFSET($Y$16,0,$R$4-1,,)=$P$7))*(IF($P$8=Catégories!$D$7,1,$Y$17:OFFSET($Y$17,0,$R$4-1,,)=$P$8)),$Y115:OFFSET($Y115,0,$R$4-1,,),""))</f>
        <v>0</v>
      </c>
      <c r="R115" s="78">
        <f t="array" aca="1" ref="R115" ca="1">MIN(IF((IF($P$7=Catégories!$D$3,1,$Y$16:OFFSET($Y$16,0,$R$4-1,,)=$P$7))*(IF($P$8=Catégories!$D$7,1,$Y$17:OFFSET($Y$17,0,$R$4-1,,)=$P$8)),$Y115:OFFSET($Y115,0,$R$4-1,,),""))</f>
        <v>0</v>
      </c>
      <c r="S115" s="78">
        <f t="array" aca="1" ref="S115" ca="1">STDEV(IF((IF($P$7=Catégories!$D$3,1,$Y$16:OFFSET($Y$16,0,$R$4-1,,)=$P$7))*(IF($P$8=Catégories!$D$7,1,$Y$17:OFFSET($Y$17,0,$R$4-1,,)=$P$8)),$Y115:OFFSET($Y115,0,$R$4-1,,),""))</f>
        <v>0</v>
      </c>
      <c r="T115" s="9"/>
      <c r="U115" s="79">
        <f t="shared" ca="1" si="5"/>
        <v>0</v>
      </c>
      <c r="X115" s="21" t="str">
        <f t="shared" ca="1" si="6"/>
        <v>12.4 Piles rechargeables, accumulateurs</v>
      </c>
      <c r="Y115" s="9">
        <f ca="1">IF($O115=0,0,OFFSET('Echantillon (1)'!$AP$22,$A115-1,0,,))</f>
        <v>0</v>
      </c>
      <c r="Z115" s="9">
        <f ca="1">IF($O115=0,0,OFFSET('Echantillon (2)'!$AP$22,$A115-1,0,,))</f>
        <v>0</v>
      </c>
      <c r="AA115" s="9">
        <f ca="1">IF($O115=0,0,OFFSET('Echantillon (3)'!$AP$22,$A115-1,0,,))</f>
        <v>0</v>
      </c>
      <c r="AB115" s="9">
        <f ca="1">IF($O115=0,0,OFFSET('Echantillon (4)'!$AP$22,$A115-1,0,,))</f>
        <v>0</v>
      </c>
      <c r="AC115" s="9">
        <f ca="1">IF($O115=0,0,OFFSET('Echantillon (5)'!$AP$22,$A115-1,0,,))</f>
        <v>0</v>
      </c>
      <c r="AD115" s="9">
        <f ca="1">IF($O115=0,0,OFFSET('Echantillon (6)'!$AP$22,$A115-1,0,,))</f>
        <v>0</v>
      </c>
      <c r="AE115" s="9">
        <f ca="1">IF($O115=0,0,OFFSET('Echantillon (7)'!$AP$22,$A115-1,0,,))</f>
        <v>0</v>
      </c>
      <c r="AF115" s="9">
        <f ca="1">IF($O115=0,0,OFFSET('Echantillon (8)'!$AP$22,$A115-1,0,,))</f>
        <v>0</v>
      </c>
      <c r="AG115" s="9">
        <f ca="1">IF($O115=0,0,OFFSET('Echantillon (9)'!$AP$22,$A115-1,0,,))</f>
        <v>0</v>
      </c>
      <c r="AH115" s="9">
        <f ca="1">IF($O115=0,0,OFFSET('Echantillon (10)'!$AP$22,$A115-1,0,,))</f>
        <v>0</v>
      </c>
    </row>
    <row r="116" spans="1:34" x14ac:dyDescent="0.3">
      <c r="A116" s="60">
        <f t="shared" ca="1" si="7"/>
        <v>44</v>
      </c>
      <c r="B116" s="59">
        <f ca="1">IF(A116=0,0,HLOOKUP(A116-1,OFFSET(Catégories!$D$18:$D$19,0,0,2,Catégories!$C$17),2,TRUE))</f>
        <v>12</v>
      </c>
      <c r="C116" s="59">
        <f ca="1">IF(A116=0,0,A116-OFFSET(Catégories!$D$18,0,B116-1,,))</f>
        <v>5</v>
      </c>
      <c r="D116" s="51"/>
      <c r="O116" s="54" t="str">
        <f ca="1">IF(A116=0,0,INDEX(OFFSET(Catégories!$D$21:$D$31,0,0,10,Catégories!$C$17),C116,B116))</f>
        <v xml:space="preserve">12.5 Batteries </v>
      </c>
      <c r="P116" s="78">
        <f t="array" aca="1" ref="P116" ca="1">SUMPRODUCT(($Y116:OFFSET($Y116,0,$R$4-1,,))*($Y$5:OFFSET($Y$5,0,$R$4-1,,))*(IF($P$7=Catégories!$D$3,1,($Y$16:OFFSET($Y$16,0,$R$4-1,,))=$P$7))*(IF($P$8=Catégories!$D$7,1,($Y$17:OFFSET($Y$17,0,$R$4-1,,))=$P$8)))/SUMPRODUCT(($Y$5:OFFSET($Y$5,0,$R$4-1,,))*(IF($P$7=Catégories!$D$3,1,($Y$16:OFFSET($Y$16,0,$R$4-1,,))=$P$7))*(IF($P$8=Catégories!$D$7,1,($Y$17:OFFSET($Y$17,0,$R$4-1,,))=$P$8)))</f>
        <v>0</v>
      </c>
      <c r="Q116" s="78">
        <f t="array" aca="1" ref="Q116" ca="1">MAX(IF((IF($P$7=Catégories!$D$3,1,$Y$16:OFFSET($Y$16,0,$R$4-1,,)=$P$7))*(IF($P$8=Catégories!$D$7,1,$Y$17:OFFSET($Y$17,0,$R$4-1,,)=$P$8)),$Y116:OFFSET($Y116,0,$R$4-1,,),""))</f>
        <v>0</v>
      </c>
      <c r="R116" s="78">
        <f t="array" aca="1" ref="R116" ca="1">MIN(IF((IF($P$7=Catégories!$D$3,1,$Y$16:OFFSET($Y$16,0,$R$4-1,,)=$P$7))*(IF($P$8=Catégories!$D$7,1,$Y$17:OFFSET($Y$17,0,$R$4-1,,)=$P$8)),$Y116:OFFSET($Y116,0,$R$4-1,,),""))</f>
        <v>0</v>
      </c>
      <c r="S116" s="78">
        <f t="array" aca="1" ref="S116" ca="1">STDEV(IF((IF($P$7=Catégories!$D$3,1,$Y$16:OFFSET($Y$16,0,$R$4-1,,)=$P$7))*(IF($P$8=Catégories!$D$7,1,$Y$17:OFFSET($Y$17,0,$R$4-1,,)=$P$8)),$Y116:OFFSET($Y116,0,$R$4-1,,),""))</f>
        <v>0</v>
      </c>
      <c r="T116" s="9"/>
      <c r="U116" s="79">
        <f t="shared" ca="1" si="5"/>
        <v>0</v>
      </c>
      <c r="X116" s="21" t="str">
        <f t="shared" ca="1" si="6"/>
        <v xml:space="preserve">12.5 Batteries </v>
      </c>
      <c r="Y116" s="9">
        <f ca="1">IF($O116=0,0,OFFSET('Echantillon (1)'!$AP$22,$A116-1,0,,))</f>
        <v>0</v>
      </c>
      <c r="Z116" s="9">
        <f ca="1">IF($O116=0,0,OFFSET('Echantillon (2)'!$AP$22,$A116-1,0,,))</f>
        <v>0</v>
      </c>
      <c r="AA116" s="9">
        <f ca="1">IF($O116=0,0,OFFSET('Echantillon (3)'!$AP$22,$A116-1,0,,))</f>
        <v>0</v>
      </c>
      <c r="AB116" s="9">
        <f ca="1">IF($O116=0,0,OFFSET('Echantillon (4)'!$AP$22,$A116-1,0,,))</f>
        <v>0</v>
      </c>
      <c r="AC116" s="9">
        <f ca="1">IF($O116=0,0,OFFSET('Echantillon (5)'!$AP$22,$A116-1,0,,))</f>
        <v>0</v>
      </c>
      <c r="AD116" s="9">
        <f ca="1">IF($O116=0,0,OFFSET('Echantillon (6)'!$AP$22,$A116-1,0,,))</f>
        <v>1.7060092449922959E-2</v>
      </c>
      <c r="AE116" s="9">
        <f ca="1">IF($O116=0,0,OFFSET('Echantillon (7)'!$AP$22,$A116-1,0,,))</f>
        <v>0</v>
      </c>
      <c r="AF116" s="9">
        <f ca="1">IF($O116=0,0,OFFSET('Echantillon (8)'!$AP$22,$A116-1,0,,))</f>
        <v>0</v>
      </c>
      <c r="AG116" s="9">
        <f ca="1">IF($O116=0,0,OFFSET('Echantillon (9)'!$AP$22,$A116-1,0,,))</f>
        <v>0</v>
      </c>
      <c r="AH116" s="9">
        <f ca="1">IF($O116=0,0,OFFSET('Echantillon (10)'!$AP$22,$A116-1,0,,))</f>
        <v>0</v>
      </c>
    </row>
    <row r="117" spans="1:34" x14ac:dyDescent="0.3">
      <c r="A117" s="60">
        <f t="shared" ca="1" si="7"/>
        <v>45</v>
      </c>
      <c r="B117" s="59">
        <f ca="1">IF(A117=0,0,HLOOKUP(A117-1,OFFSET(Catégories!$D$18:$D$19,0,0,2,Catégories!$C$17),2,TRUE))</f>
        <v>12</v>
      </c>
      <c r="C117" s="59">
        <f ca="1">IF(A117=0,0,A117-OFFSET(Catégories!$D$18,0,B117-1,,))</f>
        <v>6</v>
      </c>
      <c r="D117" s="51"/>
      <c r="O117" s="54" t="str">
        <f ca="1">IF(A117=0,0,INDEX(OFFSET(Catégories!$D$21:$D$31,0,0,10,Catégories!$C$17),C117,B117))</f>
        <v xml:space="preserve">12.6 Autres déchets dangereux </v>
      </c>
      <c r="P117" s="78">
        <f t="array" aca="1" ref="P117" ca="1">SUMPRODUCT(($Y117:OFFSET($Y117,0,$R$4-1,,))*($Y$5:OFFSET($Y$5,0,$R$4-1,,))*(IF($P$7=Catégories!$D$3,1,($Y$16:OFFSET($Y$16,0,$R$4-1,,))=$P$7))*(IF($P$8=Catégories!$D$7,1,($Y$17:OFFSET($Y$17,0,$R$4-1,,))=$P$8)))/SUMPRODUCT(($Y$5:OFFSET($Y$5,0,$R$4-1,,))*(IF($P$7=Catégories!$D$3,1,($Y$16:OFFSET($Y$16,0,$R$4-1,,))=$P$7))*(IF($P$8=Catégories!$D$7,1,($Y$17:OFFSET($Y$17,0,$R$4-1,,))=$P$8)))</f>
        <v>0</v>
      </c>
      <c r="Q117" s="78">
        <f t="array" aca="1" ref="Q117" ca="1">MAX(IF((IF($P$7=Catégories!$D$3,1,$Y$16:OFFSET($Y$16,0,$R$4-1,,)=$P$7))*(IF($P$8=Catégories!$D$7,1,$Y$17:OFFSET($Y$17,0,$R$4-1,,)=$P$8)),$Y117:OFFSET($Y117,0,$R$4-1,,),""))</f>
        <v>0</v>
      </c>
      <c r="R117" s="78">
        <f t="array" aca="1" ref="R117" ca="1">MIN(IF((IF($P$7=Catégories!$D$3,1,$Y$16:OFFSET($Y$16,0,$R$4-1,,)=$P$7))*(IF($P$8=Catégories!$D$7,1,$Y$17:OFFSET($Y$17,0,$R$4-1,,)=$P$8)),$Y117:OFFSET($Y117,0,$R$4-1,,),""))</f>
        <v>0</v>
      </c>
      <c r="S117" s="78">
        <f t="array" aca="1" ref="S117" ca="1">STDEV(IF((IF($P$7=Catégories!$D$3,1,$Y$16:OFFSET($Y$16,0,$R$4-1,,)=$P$7))*(IF($P$8=Catégories!$D$7,1,$Y$17:OFFSET($Y$17,0,$R$4-1,,)=$P$8)),$Y117:OFFSET($Y117,0,$R$4-1,,),""))</f>
        <v>0</v>
      </c>
      <c r="T117" s="9"/>
      <c r="U117" s="79">
        <f t="shared" ca="1" si="5"/>
        <v>0</v>
      </c>
      <c r="X117" s="21" t="str">
        <f t="shared" ca="1" si="6"/>
        <v xml:space="preserve">12.6 Autres déchets dangereux </v>
      </c>
      <c r="Y117" s="9">
        <f ca="1">IF($O117=0,0,OFFSET('Echantillon (1)'!$AP$22,$A117-1,0,,))</f>
        <v>0</v>
      </c>
      <c r="Z117" s="9">
        <f ca="1">IF($O117=0,0,OFFSET('Echantillon (2)'!$AP$22,$A117-1,0,,))</f>
        <v>0</v>
      </c>
      <c r="AA117" s="9">
        <f ca="1">IF($O117=0,0,OFFSET('Echantillon (3)'!$AP$22,$A117-1,0,,))</f>
        <v>0</v>
      </c>
      <c r="AB117" s="9">
        <f ca="1">IF($O117=0,0,OFFSET('Echantillon (4)'!$AP$22,$A117-1,0,,))</f>
        <v>0</v>
      </c>
      <c r="AC117" s="9">
        <f ca="1">IF($O117=0,0,OFFSET('Echantillon (5)'!$AP$22,$A117-1,0,,))</f>
        <v>0</v>
      </c>
      <c r="AD117" s="9">
        <f ca="1">IF($O117=0,0,OFFSET('Echantillon (6)'!$AP$22,$A117-1,0,,))</f>
        <v>0</v>
      </c>
      <c r="AE117" s="9">
        <f ca="1">IF($O117=0,0,OFFSET('Echantillon (7)'!$AP$22,$A117-1,0,,))</f>
        <v>0</v>
      </c>
      <c r="AF117" s="9">
        <f ca="1">IF($O117=0,0,OFFSET('Echantillon (8)'!$AP$22,$A117-1,0,,))</f>
        <v>0</v>
      </c>
      <c r="AG117" s="9">
        <f ca="1">IF($O117=0,0,OFFSET('Echantillon (9)'!$AP$22,$A117-1,0,,))</f>
        <v>0</v>
      </c>
      <c r="AH117" s="9">
        <f ca="1">IF($O117=0,0,OFFSET('Echantillon (10)'!$AP$22,$A117-1,0,,))</f>
        <v>0</v>
      </c>
    </row>
    <row r="118" spans="1:34" x14ac:dyDescent="0.3">
      <c r="A118" s="60">
        <f t="shared" ca="1" si="7"/>
        <v>46</v>
      </c>
      <c r="B118" s="59">
        <f ca="1">IF(A118=0,0,HLOOKUP(A118-1,OFFSET(Catégories!$D$18:$D$19,0,0,2,Catégories!$C$17),2,TRUE))</f>
        <v>13</v>
      </c>
      <c r="C118" s="59">
        <f ca="1">IF(A118=0,0,A118-OFFSET(Catégories!$D$18,0,B118-1,,))</f>
        <v>1</v>
      </c>
      <c r="D118" s="51"/>
      <c r="O118" s="54" t="str">
        <f ca="1">IF(A118=0,0,INDEX(OFFSET(Catégories!$D$21:$D$31,0,0,10,Catégories!$C$17),C118,B118))</f>
        <v>13. Fines</v>
      </c>
      <c r="P118" s="78">
        <f t="array" aca="1" ref="P118" ca="1">SUMPRODUCT(($Y118:OFFSET($Y118,0,$R$4-1,,))*($Y$5:OFFSET($Y$5,0,$R$4-1,,))*(IF($P$7=Catégories!$D$3,1,($Y$16:OFFSET($Y$16,0,$R$4-1,,))=$P$7))*(IF($P$8=Catégories!$D$7,1,($Y$17:OFFSET($Y$17,0,$R$4-1,,))=$P$8)))/SUMPRODUCT(($Y$5:OFFSET($Y$5,0,$R$4-1,,))*(IF($P$7=Catégories!$D$3,1,($Y$16:OFFSET($Y$16,0,$R$4-1,,))=$P$7))*(IF($P$8=Catégories!$D$7,1,($Y$17:OFFSET($Y$17,0,$R$4-1,,))=$P$8)))</f>
        <v>0.39090909090909087</v>
      </c>
      <c r="Q118" s="78">
        <f t="array" aca="1" ref="Q118" ca="1">MAX(IF((IF($P$7=Catégories!$D$3,1,$Y$16:OFFSET($Y$16,0,$R$4-1,,)=$P$7))*(IF($P$8=Catégories!$D$7,1,$Y$17:OFFSET($Y$17,0,$R$4-1,,)=$P$8)),$Y118:OFFSET($Y118,0,$R$4-1,,),""))</f>
        <v>0.47563636363636358</v>
      </c>
      <c r="R118" s="78">
        <f t="array" aca="1" ref="R118" ca="1">MIN(IF((IF($P$7=Catégories!$D$3,1,$Y$16:OFFSET($Y$16,0,$R$4-1,,)=$P$7))*(IF($P$8=Catégories!$D$7,1,$Y$17:OFFSET($Y$17,0,$R$4-1,,)=$P$8)),$Y118:OFFSET($Y118,0,$R$4-1,,),""))</f>
        <v>0.34625454545454543</v>
      </c>
      <c r="S118" s="78">
        <f t="array" aca="1" ref="S118" ca="1">STDEV(IF((IF($P$7=Catégories!$D$3,1,$Y$16:OFFSET($Y$16,0,$R$4-1,,)=$P$7))*(IF($P$8=Catégories!$D$7,1,$Y$17:OFFSET($Y$17,0,$R$4-1,,)=$P$8)),$Y118:OFFSET($Y118,0,$R$4-1,,),""))</f>
        <v>7.3411724692409239E-2</v>
      </c>
      <c r="T118" s="9"/>
      <c r="U118" s="79">
        <f t="shared" ca="1" si="5"/>
        <v>97.72727272727272</v>
      </c>
      <c r="X118" s="21" t="str">
        <f t="shared" ca="1" si="6"/>
        <v>13. Fines</v>
      </c>
      <c r="Y118" s="9">
        <f ca="1">IF($O118=0,0,OFFSET('Echantillon (1)'!$AP$22,$A118-1,0,,))</f>
        <v>0.34625454545454543</v>
      </c>
      <c r="Z118" s="9">
        <f ca="1">IF($O118=0,0,OFFSET('Echantillon (2)'!$AP$22,$A118-1,0,,))</f>
        <v>0.35083636363636367</v>
      </c>
      <c r="AA118" s="9">
        <f ca="1">IF($O118=0,0,OFFSET('Echantillon (3)'!$AP$22,$A118-1,0,,))</f>
        <v>0.32792727272727273</v>
      </c>
      <c r="AB118" s="9">
        <f ca="1">IF($O118=0,0,OFFSET('Echantillon (4)'!$AP$22,$A118-1,0,,))</f>
        <v>0.47563636363636358</v>
      </c>
      <c r="AC118" s="9">
        <f ca="1">IF($O118=0,0,OFFSET('Echantillon (5)'!$AP$22,$A118-1,0,,))</f>
        <v>0.26930909090909094</v>
      </c>
      <c r="AD118" s="9">
        <f ca="1">IF($O118=0,0,OFFSET('Echantillon (6)'!$AP$22,$A118-1,0,,))</f>
        <v>0.2642181818181818</v>
      </c>
      <c r="AE118" s="9">
        <f ca="1">IF($O118=0,0,OFFSET('Echantillon (7)'!$AP$22,$A118-1,0,,))</f>
        <v>0.26930909090909094</v>
      </c>
      <c r="AF118" s="9">
        <f ca="1">IF($O118=0,0,OFFSET('Echantillon (8)'!$AP$22,$A118-1,0,,))</f>
        <v>0.26930909090909094</v>
      </c>
      <c r="AG118" s="9">
        <f ca="1">IF($O118=0,0,OFFSET('Echantillon (9)'!$AP$22,$A118-1,0,,))</f>
        <v>0.26930909090909094</v>
      </c>
      <c r="AH118" s="9">
        <f ca="1">IF($O118=0,0,OFFSET('Echantillon (10)'!$AP$22,$A118-1,0,,))</f>
        <v>0.26930909090909094</v>
      </c>
    </row>
    <row r="119" spans="1:34" x14ac:dyDescent="0.3">
      <c r="A119" s="60">
        <f t="shared" ca="1" si="7"/>
        <v>0</v>
      </c>
      <c r="B119" s="59">
        <f ca="1">IF(A119=0,0,HLOOKUP(A119-1,OFFSET(Catégories!$D$18:$D$19,0,0,2,Catégories!$C$17),2,TRUE))</f>
        <v>0</v>
      </c>
      <c r="C119" s="59">
        <f ca="1">IF(A119=0,0,A119-OFFSET(Catégories!$D$18,0,B119-1,,))</f>
        <v>0</v>
      </c>
      <c r="D119" s="51"/>
      <c r="O119" s="54">
        <f ca="1">IF(A119=0,0,INDEX(OFFSET(Catégories!$D$21:$D$31,0,0,10,Catégories!$C$17),C119,B119))</f>
        <v>0</v>
      </c>
      <c r="P119" s="78">
        <f t="array" aca="1" ref="P119" ca="1">SUMPRODUCT(($Y119:OFFSET($Y119,0,$R$4-1,,))*($Y$5:OFFSET($Y$5,0,$R$4-1,,))*(IF($P$7=Catégories!$D$3,1,($Y$16:OFFSET($Y$16,0,$R$4-1,,))=$P$7))*(IF($P$8=Catégories!$D$7,1,($Y$17:OFFSET($Y$17,0,$R$4-1,,))=$P$8)))/SUMPRODUCT(($Y$5:OFFSET($Y$5,0,$R$4-1,,))*(IF($P$7=Catégories!$D$3,1,($Y$16:OFFSET($Y$16,0,$R$4-1,,))=$P$7))*(IF($P$8=Catégories!$D$7,1,($Y$17:OFFSET($Y$17,0,$R$4-1,,))=$P$8)))</f>
        <v>0</v>
      </c>
      <c r="Q119" s="78">
        <f t="array" aca="1" ref="Q119" ca="1">MAX(IF((IF($P$7=Catégories!$D$3,1,$Y$16:OFFSET($Y$16,0,$R$4-1,,)=$P$7))*(IF($P$8=Catégories!$D$7,1,$Y$17:OFFSET($Y$17,0,$R$4-1,,)=$P$8)),$Y119:OFFSET($Y119,0,$R$4-1,,),""))</f>
        <v>0</v>
      </c>
      <c r="R119" s="78">
        <f t="array" aca="1" ref="R119" ca="1">MIN(IF((IF($P$7=Catégories!$D$3,1,$Y$16:OFFSET($Y$16,0,$R$4-1,,)=$P$7))*(IF($P$8=Catégories!$D$7,1,$Y$17:OFFSET($Y$17,0,$R$4-1,,)=$P$8)),$Y119:OFFSET($Y119,0,$R$4-1,,),""))</f>
        <v>0</v>
      </c>
      <c r="S119" s="78">
        <f t="array" aca="1" ref="S119" ca="1">STDEV(IF((IF($P$7=Catégories!$D$3,1,$Y$16:OFFSET($Y$16,0,$R$4-1,,)=$P$7))*(IF($P$8=Catégories!$D$7,1,$Y$17:OFFSET($Y$17,0,$R$4-1,,)=$P$8)),$Y119:OFFSET($Y119,0,$R$4-1,,),""))</f>
        <v>0</v>
      </c>
      <c r="T119" s="9"/>
      <c r="U119" s="79">
        <f t="shared" ca="1" si="5"/>
        <v>0</v>
      </c>
      <c r="X119" s="21">
        <f t="shared" ca="1" si="6"/>
        <v>0</v>
      </c>
      <c r="Y119" s="9">
        <f ca="1">IF($O119=0,0,OFFSET('Echantillon (1)'!$AP$22,$A119-1,0,,))</f>
        <v>0</v>
      </c>
      <c r="Z119" s="9">
        <f ca="1">IF($O119=0,0,OFFSET('Echantillon (2)'!$AP$22,$A119-1,0,,))</f>
        <v>0</v>
      </c>
      <c r="AA119" s="9">
        <f ca="1">IF($O119=0,0,OFFSET('Echantillon (3)'!$AP$22,$A119-1,0,,))</f>
        <v>0</v>
      </c>
      <c r="AB119" s="9">
        <f ca="1">IF($O119=0,0,OFFSET('Echantillon (4)'!$AP$22,$A119-1,0,,))</f>
        <v>0</v>
      </c>
      <c r="AC119" s="9">
        <f ca="1">IF($O119=0,0,OFFSET('Echantillon (5)'!$AP$22,$A119-1,0,,))</f>
        <v>0</v>
      </c>
      <c r="AD119" s="9">
        <f ca="1">IF($O119=0,0,OFFSET('Echantillon (6)'!$AP$22,$A119-1,0,,))</f>
        <v>0</v>
      </c>
      <c r="AE119" s="9">
        <f ca="1">IF($O119=0,0,OFFSET('Echantillon (7)'!$AP$22,$A119-1,0,,))</f>
        <v>0</v>
      </c>
      <c r="AF119" s="9">
        <f ca="1">IF($O119=0,0,OFFSET('Echantillon (8)'!$AP$22,$A119-1,0,,))</f>
        <v>0</v>
      </c>
      <c r="AG119" s="9">
        <f ca="1">IF($O119=0,0,OFFSET('Echantillon (9)'!$AP$22,$A119-1,0,,))</f>
        <v>0</v>
      </c>
      <c r="AH119" s="9">
        <f ca="1">IF($O119=0,0,OFFSET('Echantillon (10)'!$AP$22,$A119-1,0,,))</f>
        <v>0</v>
      </c>
    </row>
    <row r="120" spans="1:34" x14ac:dyDescent="0.3">
      <c r="A120" s="60">
        <f t="shared" ca="1" si="7"/>
        <v>0</v>
      </c>
      <c r="B120" s="59">
        <f ca="1">IF(A120=0,0,HLOOKUP(A120-1,OFFSET(Catégories!$D$18:$D$19,0,0,2,Catégories!$C$17),2,TRUE))</f>
        <v>0</v>
      </c>
      <c r="C120" s="59">
        <f ca="1">IF(A120=0,0,A120-OFFSET(Catégories!$D$18,0,B120-1,,))</f>
        <v>0</v>
      </c>
      <c r="D120" s="51"/>
      <c r="O120" s="54">
        <f ca="1">IF(A120=0,0,INDEX(OFFSET(Catégories!$D$21:$D$31,0,0,10,Catégories!$C$17),C120,B120))</f>
        <v>0</v>
      </c>
      <c r="P120" s="78">
        <f t="array" aca="1" ref="P120" ca="1">SUMPRODUCT(($Y120:OFFSET($Y120,0,$R$4-1,,))*($Y$5:OFFSET($Y$5,0,$R$4-1,,))*(IF($P$7=Catégories!$D$3,1,($Y$16:OFFSET($Y$16,0,$R$4-1,,))=$P$7))*(IF($P$8=Catégories!$D$7,1,($Y$17:OFFSET($Y$17,0,$R$4-1,,))=$P$8)))/SUMPRODUCT(($Y$5:OFFSET($Y$5,0,$R$4-1,,))*(IF($P$7=Catégories!$D$3,1,($Y$16:OFFSET($Y$16,0,$R$4-1,,))=$P$7))*(IF($P$8=Catégories!$D$7,1,($Y$17:OFFSET($Y$17,0,$R$4-1,,))=$P$8)))</f>
        <v>0</v>
      </c>
      <c r="Q120" s="78">
        <f t="array" aca="1" ref="Q120" ca="1">MAX(IF((IF($P$7=Catégories!$D$3,1,$Y$16:OFFSET($Y$16,0,$R$4-1,,)=$P$7))*(IF($P$8=Catégories!$D$7,1,$Y$17:OFFSET($Y$17,0,$R$4-1,,)=$P$8)),$Y120:OFFSET($Y120,0,$R$4-1,,),""))</f>
        <v>0</v>
      </c>
      <c r="R120" s="78">
        <f t="array" aca="1" ref="R120" ca="1">MIN(IF((IF($P$7=Catégories!$D$3,1,$Y$16:OFFSET($Y$16,0,$R$4-1,,)=$P$7))*(IF($P$8=Catégories!$D$7,1,$Y$17:OFFSET($Y$17,0,$R$4-1,,)=$P$8)),$Y120:OFFSET($Y120,0,$R$4-1,,),""))</f>
        <v>0</v>
      </c>
      <c r="S120" s="78">
        <f t="array" aca="1" ref="S120" ca="1">STDEV(IF((IF($P$7=Catégories!$D$3,1,$Y$16:OFFSET($Y$16,0,$R$4-1,,)=$P$7))*(IF($P$8=Catégories!$D$7,1,$Y$17:OFFSET($Y$17,0,$R$4-1,,)=$P$8)),$Y120:OFFSET($Y120,0,$R$4-1,,),""))</f>
        <v>0</v>
      </c>
      <c r="T120" s="9"/>
      <c r="U120" s="79">
        <f t="shared" ca="1" si="5"/>
        <v>0</v>
      </c>
      <c r="X120" s="21">
        <f t="shared" ca="1" si="6"/>
        <v>0</v>
      </c>
      <c r="Y120" s="9">
        <f ca="1">IF($O120=0,0,OFFSET('Echantillon (1)'!$AP$22,$A120-1,0,,))</f>
        <v>0</v>
      </c>
      <c r="Z120" s="9">
        <f ca="1">IF($O120=0,0,OFFSET('Echantillon (2)'!$AP$22,$A120-1,0,,))</f>
        <v>0</v>
      </c>
      <c r="AA120" s="9">
        <f ca="1">IF($O120=0,0,OFFSET('Echantillon (3)'!$AP$22,$A120-1,0,,))</f>
        <v>0</v>
      </c>
      <c r="AB120" s="9">
        <f ca="1">IF($O120=0,0,OFFSET('Echantillon (4)'!$AP$22,$A120-1,0,,))</f>
        <v>0</v>
      </c>
      <c r="AC120" s="9">
        <f ca="1">IF($O120=0,0,OFFSET('Echantillon (5)'!$AP$22,$A120-1,0,,))</f>
        <v>0</v>
      </c>
      <c r="AD120" s="9">
        <f ca="1">IF($O120=0,0,OFFSET('Echantillon (6)'!$AP$22,$A120-1,0,,))</f>
        <v>0</v>
      </c>
      <c r="AE120" s="9">
        <f ca="1">IF($O120=0,0,OFFSET('Echantillon (7)'!$AP$22,$A120-1,0,,))</f>
        <v>0</v>
      </c>
      <c r="AF120" s="9">
        <f ca="1">IF($O120=0,0,OFFSET('Echantillon (8)'!$AP$22,$A120-1,0,,))</f>
        <v>0</v>
      </c>
      <c r="AG120" s="9">
        <f ca="1">IF($O120=0,0,OFFSET('Echantillon (9)'!$AP$22,$A120-1,0,,))</f>
        <v>0</v>
      </c>
      <c r="AH120" s="9">
        <f ca="1">IF($O120=0,0,OFFSET('Echantillon (10)'!$AP$22,$A120-1,0,,))</f>
        <v>0</v>
      </c>
    </row>
    <row r="121" spans="1:34" x14ac:dyDescent="0.3">
      <c r="A121" s="60">
        <f t="shared" ca="1" si="7"/>
        <v>0</v>
      </c>
      <c r="B121" s="59">
        <f ca="1">IF(A121=0,0,HLOOKUP(A121-1,OFFSET(Catégories!$D$18:$D$19,0,0,2,Catégories!$C$17),2,TRUE))</f>
        <v>0</v>
      </c>
      <c r="C121" s="59">
        <f ca="1">IF(A121=0,0,A121-OFFSET(Catégories!$D$18,0,B121-1,,))</f>
        <v>0</v>
      </c>
      <c r="D121" s="51"/>
      <c r="O121" s="54">
        <f ca="1">IF(A121=0,0,INDEX(OFFSET(Catégories!$D$21:$D$31,0,0,10,Catégories!$C$17),C121,B121))</f>
        <v>0</v>
      </c>
      <c r="P121" s="78">
        <f t="array" aca="1" ref="P121" ca="1">SUMPRODUCT(($Y121:OFFSET($Y121,0,$R$4-1,,))*($Y$5:OFFSET($Y$5,0,$R$4-1,,))*(IF($P$7=Catégories!$D$3,1,($Y$16:OFFSET($Y$16,0,$R$4-1,,))=$P$7))*(IF($P$8=Catégories!$D$7,1,($Y$17:OFFSET($Y$17,0,$R$4-1,,))=$P$8)))/SUMPRODUCT(($Y$5:OFFSET($Y$5,0,$R$4-1,,))*(IF($P$7=Catégories!$D$3,1,($Y$16:OFFSET($Y$16,0,$R$4-1,,))=$P$7))*(IF($P$8=Catégories!$D$7,1,($Y$17:OFFSET($Y$17,0,$R$4-1,,))=$P$8)))</f>
        <v>0</v>
      </c>
      <c r="Q121" s="78">
        <f t="array" aca="1" ref="Q121" ca="1">MAX(IF((IF($P$7=Catégories!$D$3,1,$Y$16:OFFSET($Y$16,0,$R$4-1,,)=$P$7))*(IF($P$8=Catégories!$D$7,1,$Y$17:OFFSET($Y$17,0,$R$4-1,,)=$P$8)),$Y121:OFFSET($Y121,0,$R$4-1,,),""))</f>
        <v>0</v>
      </c>
      <c r="R121" s="78">
        <f t="array" aca="1" ref="R121" ca="1">MIN(IF((IF($P$7=Catégories!$D$3,1,$Y$16:OFFSET($Y$16,0,$R$4-1,,)=$P$7))*(IF($P$8=Catégories!$D$7,1,$Y$17:OFFSET($Y$17,0,$R$4-1,,)=$P$8)),$Y121:OFFSET($Y121,0,$R$4-1,,),""))</f>
        <v>0</v>
      </c>
      <c r="S121" s="78">
        <f t="array" aca="1" ref="S121" ca="1">STDEV(IF((IF($P$7=Catégories!$D$3,1,$Y$16:OFFSET($Y$16,0,$R$4-1,,)=$P$7))*(IF($P$8=Catégories!$D$7,1,$Y$17:OFFSET($Y$17,0,$R$4-1,,)=$P$8)),$Y121:OFFSET($Y121,0,$R$4-1,,),""))</f>
        <v>0</v>
      </c>
      <c r="T121" s="9"/>
      <c r="U121" s="79">
        <f t="shared" ca="1" si="5"/>
        <v>0</v>
      </c>
      <c r="X121" s="21">
        <f t="shared" ca="1" si="6"/>
        <v>0</v>
      </c>
      <c r="Y121" s="9">
        <f ca="1">IF($O121=0,0,OFFSET('Echantillon (1)'!$AP$22,$A121-1,0,,))</f>
        <v>0</v>
      </c>
      <c r="Z121" s="9">
        <f ca="1">IF($O121=0,0,OFFSET('Echantillon (2)'!$AP$22,$A121-1,0,,))</f>
        <v>0</v>
      </c>
      <c r="AA121" s="9">
        <f ca="1">IF($O121=0,0,OFFSET('Echantillon (3)'!$AP$22,$A121-1,0,,))</f>
        <v>0</v>
      </c>
      <c r="AB121" s="9">
        <f ca="1">IF($O121=0,0,OFFSET('Echantillon (4)'!$AP$22,$A121-1,0,,))</f>
        <v>0</v>
      </c>
      <c r="AC121" s="9">
        <f ca="1">IF($O121=0,0,OFFSET('Echantillon (5)'!$AP$22,$A121-1,0,,))</f>
        <v>0</v>
      </c>
      <c r="AD121" s="9">
        <f ca="1">IF($O121=0,0,OFFSET('Echantillon (6)'!$AP$22,$A121-1,0,,))</f>
        <v>0</v>
      </c>
      <c r="AE121" s="9">
        <f ca="1">IF($O121=0,0,OFFSET('Echantillon (7)'!$AP$22,$A121-1,0,,))</f>
        <v>0</v>
      </c>
      <c r="AF121" s="9">
        <f ca="1">IF($O121=0,0,OFFSET('Echantillon (8)'!$AP$22,$A121-1,0,,))</f>
        <v>0</v>
      </c>
      <c r="AG121" s="9">
        <f ca="1">IF($O121=0,0,OFFSET('Echantillon (9)'!$AP$22,$A121-1,0,,))</f>
        <v>0</v>
      </c>
      <c r="AH121" s="9">
        <f ca="1">IF($O121=0,0,OFFSET('Echantillon (10)'!$AP$22,$A121-1,0,,))</f>
        <v>0</v>
      </c>
    </row>
    <row r="122" spans="1:34" x14ac:dyDescent="0.3">
      <c r="A122" s="60">
        <f t="shared" ca="1" si="7"/>
        <v>0</v>
      </c>
      <c r="B122" s="59">
        <f ca="1">IF(A122=0,0,HLOOKUP(A122-1,OFFSET(Catégories!$D$18:$D$19,0,0,2,Catégories!$C$17),2,TRUE))</f>
        <v>0</v>
      </c>
      <c r="C122" s="59">
        <f ca="1">IF(A122=0,0,A122-OFFSET(Catégories!$D$18,0,B122-1,,))</f>
        <v>0</v>
      </c>
      <c r="D122" s="51"/>
      <c r="O122" s="54">
        <f ca="1">IF(A122=0,0,INDEX(OFFSET(Catégories!$D$21:$D$31,0,0,10,Catégories!$C$17),C122,B122))</f>
        <v>0</v>
      </c>
      <c r="P122" s="78">
        <f t="array" aca="1" ref="P122" ca="1">SUMPRODUCT(($Y122:OFFSET($Y122,0,$R$4-1,,))*($Y$5:OFFSET($Y$5,0,$R$4-1,,))*(IF($P$7=Catégories!$D$3,1,($Y$16:OFFSET($Y$16,0,$R$4-1,,))=$P$7))*(IF($P$8=Catégories!$D$7,1,($Y$17:OFFSET($Y$17,0,$R$4-1,,))=$P$8)))/SUMPRODUCT(($Y$5:OFFSET($Y$5,0,$R$4-1,,))*(IF($P$7=Catégories!$D$3,1,($Y$16:OFFSET($Y$16,0,$R$4-1,,))=$P$7))*(IF($P$8=Catégories!$D$7,1,($Y$17:OFFSET($Y$17,0,$R$4-1,,))=$P$8)))</f>
        <v>0</v>
      </c>
      <c r="Q122" s="78">
        <f t="array" aca="1" ref="Q122" ca="1">MAX(IF((IF($P$7=Catégories!$D$3,1,$Y$16:OFFSET($Y$16,0,$R$4-1,,)=$P$7))*(IF($P$8=Catégories!$D$7,1,$Y$17:OFFSET($Y$17,0,$R$4-1,,)=$P$8)),$Y122:OFFSET($Y122,0,$R$4-1,,),""))</f>
        <v>0</v>
      </c>
      <c r="R122" s="78">
        <f t="array" aca="1" ref="R122" ca="1">MIN(IF((IF($P$7=Catégories!$D$3,1,$Y$16:OFFSET($Y$16,0,$R$4-1,,)=$P$7))*(IF($P$8=Catégories!$D$7,1,$Y$17:OFFSET($Y$17,0,$R$4-1,,)=$P$8)),$Y122:OFFSET($Y122,0,$R$4-1,,),""))</f>
        <v>0</v>
      </c>
      <c r="S122" s="78">
        <f t="array" aca="1" ref="S122" ca="1">STDEV(IF((IF($P$7=Catégories!$D$3,1,$Y$16:OFFSET($Y$16,0,$R$4-1,,)=$P$7))*(IF($P$8=Catégories!$D$7,1,$Y$17:OFFSET($Y$17,0,$R$4-1,,)=$P$8)),$Y122:OFFSET($Y122,0,$R$4-1,,),""))</f>
        <v>0</v>
      </c>
      <c r="T122" s="9"/>
      <c r="U122" s="79">
        <f t="shared" ca="1" si="5"/>
        <v>0</v>
      </c>
      <c r="X122" s="21">
        <f t="shared" ca="1" si="6"/>
        <v>0</v>
      </c>
      <c r="Y122" s="9">
        <f ca="1">IF($O122=0,0,OFFSET('Echantillon (1)'!$AP$22,$A122-1,0,,))</f>
        <v>0</v>
      </c>
      <c r="Z122" s="9">
        <f ca="1">IF($O122=0,0,OFFSET('Echantillon (2)'!$AP$22,$A122-1,0,,))</f>
        <v>0</v>
      </c>
      <c r="AA122" s="9">
        <f ca="1">IF($O122=0,0,OFFSET('Echantillon (3)'!$AP$22,$A122-1,0,,))</f>
        <v>0</v>
      </c>
      <c r="AB122" s="9">
        <f ca="1">IF($O122=0,0,OFFSET('Echantillon (4)'!$AP$22,$A122-1,0,,))</f>
        <v>0</v>
      </c>
      <c r="AC122" s="9">
        <f ca="1">IF($O122=0,0,OFFSET('Echantillon (5)'!$AP$22,$A122-1,0,,))</f>
        <v>0</v>
      </c>
      <c r="AD122" s="9">
        <f ca="1">IF($O122=0,0,OFFSET('Echantillon (6)'!$AP$22,$A122-1,0,,))</f>
        <v>0</v>
      </c>
      <c r="AE122" s="9">
        <f ca="1">IF($O122=0,0,OFFSET('Echantillon (7)'!$AP$22,$A122-1,0,,))</f>
        <v>0</v>
      </c>
      <c r="AF122" s="9">
        <f ca="1">IF($O122=0,0,OFFSET('Echantillon (8)'!$AP$22,$A122-1,0,,))</f>
        <v>0</v>
      </c>
      <c r="AG122" s="9">
        <f ca="1">IF($O122=0,0,OFFSET('Echantillon (9)'!$AP$22,$A122-1,0,,))</f>
        <v>0</v>
      </c>
      <c r="AH122" s="9">
        <f ca="1">IF($O122=0,0,OFFSET('Echantillon (10)'!$AP$22,$A122-1,0,,))</f>
        <v>0</v>
      </c>
    </row>
    <row r="123" spans="1:34" x14ac:dyDescent="0.3">
      <c r="A123" s="60">
        <f t="shared" ca="1" si="7"/>
        <v>0</v>
      </c>
      <c r="B123" s="59">
        <f ca="1">IF(A123=0,0,HLOOKUP(A123-1,OFFSET(Catégories!$D$18:$D$19,0,0,2,Catégories!$C$17),2,TRUE))</f>
        <v>0</v>
      </c>
      <c r="C123" s="59">
        <f ca="1">IF(A123=0,0,A123-OFFSET(Catégories!$D$18,0,B123-1,,))</f>
        <v>0</v>
      </c>
      <c r="D123" s="51"/>
      <c r="O123" s="54">
        <f ca="1">IF(A123=0,0,INDEX(OFFSET(Catégories!$D$21:$D$31,0,0,10,Catégories!$C$17),C123,B123))</f>
        <v>0</v>
      </c>
      <c r="P123" s="78">
        <f t="array" aca="1" ref="P123" ca="1">SUMPRODUCT(($Y123:OFFSET($Y123,0,$R$4-1,,))*($Y$5:OFFSET($Y$5,0,$R$4-1,,))*(IF($P$7=Catégories!$D$3,1,($Y$16:OFFSET($Y$16,0,$R$4-1,,))=$P$7))*(IF($P$8=Catégories!$D$7,1,($Y$17:OFFSET($Y$17,0,$R$4-1,,))=$P$8)))/SUMPRODUCT(($Y$5:OFFSET($Y$5,0,$R$4-1,,))*(IF($P$7=Catégories!$D$3,1,($Y$16:OFFSET($Y$16,0,$R$4-1,,))=$P$7))*(IF($P$8=Catégories!$D$7,1,($Y$17:OFFSET($Y$17,0,$R$4-1,,))=$P$8)))</f>
        <v>0</v>
      </c>
      <c r="Q123" s="78">
        <f t="array" aca="1" ref="Q123" ca="1">MAX(IF((IF($P$7=Catégories!$D$3,1,$Y$16:OFFSET($Y$16,0,$R$4-1,,)=$P$7))*(IF($P$8=Catégories!$D$7,1,$Y$17:OFFSET($Y$17,0,$R$4-1,,)=$P$8)),$Y123:OFFSET($Y123,0,$R$4-1,,),""))</f>
        <v>0</v>
      </c>
      <c r="R123" s="78">
        <f t="array" aca="1" ref="R123" ca="1">MIN(IF((IF($P$7=Catégories!$D$3,1,$Y$16:OFFSET($Y$16,0,$R$4-1,,)=$P$7))*(IF($P$8=Catégories!$D$7,1,$Y$17:OFFSET($Y$17,0,$R$4-1,,)=$P$8)),$Y123:OFFSET($Y123,0,$R$4-1,,),""))</f>
        <v>0</v>
      </c>
      <c r="S123" s="78">
        <f t="array" aca="1" ref="S123" ca="1">STDEV(IF((IF($P$7=Catégories!$D$3,1,$Y$16:OFFSET($Y$16,0,$R$4-1,,)=$P$7))*(IF($P$8=Catégories!$D$7,1,$Y$17:OFFSET($Y$17,0,$R$4-1,,)=$P$8)),$Y123:OFFSET($Y123,0,$R$4-1,,),""))</f>
        <v>0</v>
      </c>
      <c r="T123" s="9"/>
      <c r="U123" s="79">
        <f t="shared" ca="1" si="5"/>
        <v>0</v>
      </c>
      <c r="X123" s="21">
        <f t="shared" ca="1" si="6"/>
        <v>0</v>
      </c>
      <c r="Y123" s="9">
        <f ca="1">IF($O123=0,0,OFFSET('Echantillon (1)'!$AP$22,$A123-1,0,,))</f>
        <v>0</v>
      </c>
      <c r="Z123" s="9">
        <f ca="1">IF($O123=0,0,OFFSET('Echantillon (2)'!$AP$22,$A123-1,0,,))</f>
        <v>0</v>
      </c>
      <c r="AA123" s="9">
        <f ca="1">IF($O123=0,0,OFFSET('Echantillon (3)'!$AP$22,$A123-1,0,,))</f>
        <v>0</v>
      </c>
      <c r="AB123" s="9">
        <f ca="1">IF($O123=0,0,OFFSET('Echantillon (4)'!$AP$22,$A123-1,0,,))</f>
        <v>0</v>
      </c>
      <c r="AC123" s="9">
        <f ca="1">IF($O123=0,0,OFFSET('Echantillon (5)'!$AP$22,$A123-1,0,,))</f>
        <v>0</v>
      </c>
      <c r="AD123" s="9">
        <f ca="1">IF($O123=0,0,OFFSET('Echantillon (6)'!$AP$22,$A123-1,0,,))</f>
        <v>0</v>
      </c>
      <c r="AE123" s="9">
        <f ca="1">IF($O123=0,0,OFFSET('Echantillon (7)'!$AP$22,$A123-1,0,,))</f>
        <v>0</v>
      </c>
      <c r="AF123" s="9">
        <f ca="1">IF($O123=0,0,OFFSET('Echantillon (8)'!$AP$22,$A123-1,0,,))</f>
        <v>0</v>
      </c>
      <c r="AG123" s="9">
        <f ca="1">IF($O123=0,0,OFFSET('Echantillon (9)'!$AP$22,$A123-1,0,,))</f>
        <v>0</v>
      </c>
      <c r="AH123" s="9">
        <f ca="1">IF($O123=0,0,OFFSET('Echantillon (10)'!$AP$22,$A123-1,0,,))</f>
        <v>0</v>
      </c>
    </row>
    <row r="124" spans="1:34" x14ac:dyDescent="0.3">
      <c r="A124" s="60">
        <f t="shared" ca="1" si="7"/>
        <v>0</v>
      </c>
      <c r="B124" s="59">
        <f ca="1">IF(A124=0,0,HLOOKUP(A124-1,OFFSET(Catégories!$D$18:$D$19,0,0,2,Catégories!$C$17),2,TRUE))</f>
        <v>0</v>
      </c>
      <c r="C124" s="59">
        <f ca="1">IF(A124=0,0,A124-OFFSET(Catégories!$D$18,0,B124-1,,))</f>
        <v>0</v>
      </c>
      <c r="D124" s="51"/>
      <c r="O124" s="54">
        <f ca="1">IF(A124=0,0,INDEX(OFFSET(Catégories!$D$21:$D$31,0,0,10,Catégories!$C$17),C124,B124))</f>
        <v>0</v>
      </c>
      <c r="P124" s="78">
        <f t="array" aca="1" ref="P124" ca="1">SUMPRODUCT(($Y124:OFFSET($Y124,0,$R$4-1,,))*($Y$5:OFFSET($Y$5,0,$R$4-1,,))*(IF($P$7=Catégories!$D$3,1,($Y$16:OFFSET($Y$16,0,$R$4-1,,))=$P$7))*(IF($P$8=Catégories!$D$7,1,($Y$17:OFFSET($Y$17,0,$R$4-1,,))=$P$8)))/SUMPRODUCT(($Y$5:OFFSET($Y$5,0,$R$4-1,,))*(IF($P$7=Catégories!$D$3,1,($Y$16:OFFSET($Y$16,0,$R$4-1,,))=$P$7))*(IF($P$8=Catégories!$D$7,1,($Y$17:OFFSET($Y$17,0,$R$4-1,,))=$P$8)))</f>
        <v>0</v>
      </c>
      <c r="Q124" s="78">
        <f t="array" aca="1" ref="Q124" ca="1">MAX(IF((IF($P$7=Catégories!$D$3,1,$Y$16:OFFSET($Y$16,0,$R$4-1,,)=$P$7))*(IF($P$8=Catégories!$D$7,1,$Y$17:OFFSET($Y$17,0,$R$4-1,,)=$P$8)),$Y124:OFFSET($Y124,0,$R$4-1,,),""))</f>
        <v>0</v>
      </c>
      <c r="R124" s="78">
        <f t="array" aca="1" ref="R124" ca="1">MIN(IF((IF($P$7=Catégories!$D$3,1,$Y$16:OFFSET($Y$16,0,$R$4-1,,)=$P$7))*(IF($P$8=Catégories!$D$7,1,$Y$17:OFFSET($Y$17,0,$R$4-1,,)=$P$8)),$Y124:OFFSET($Y124,0,$R$4-1,,),""))</f>
        <v>0</v>
      </c>
      <c r="S124" s="78">
        <f t="array" aca="1" ref="S124" ca="1">STDEV(IF((IF($P$7=Catégories!$D$3,1,$Y$16:OFFSET($Y$16,0,$R$4-1,,)=$P$7))*(IF($P$8=Catégories!$D$7,1,$Y$17:OFFSET($Y$17,0,$R$4-1,,)=$P$8)),$Y124:OFFSET($Y124,0,$R$4-1,,),""))</f>
        <v>0</v>
      </c>
      <c r="T124" s="9"/>
      <c r="U124" s="79">
        <f t="shared" ca="1" si="5"/>
        <v>0</v>
      </c>
      <c r="X124" s="21">
        <f t="shared" ca="1" si="6"/>
        <v>0</v>
      </c>
      <c r="Y124" s="9">
        <f ca="1">IF($O124=0,0,OFFSET('Echantillon (1)'!$AP$22,$A124-1,0,,))</f>
        <v>0</v>
      </c>
      <c r="Z124" s="9">
        <f ca="1">IF($O124=0,0,OFFSET('Echantillon (2)'!$AP$22,$A124-1,0,,))</f>
        <v>0</v>
      </c>
      <c r="AA124" s="9">
        <f ca="1">IF($O124=0,0,OFFSET('Echantillon (3)'!$AP$22,$A124-1,0,,))</f>
        <v>0</v>
      </c>
      <c r="AB124" s="9">
        <f ca="1">IF($O124=0,0,OFFSET('Echantillon (4)'!$AP$22,$A124-1,0,,))</f>
        <v>0</v>
      </c>
      <c r="AC124" s="9">
        <f ca="1">IF($O124=0,0,OFFSET('Echantillon (5)'!$AP$22,$A124-1,0,,))</f>
        <v>0</v>
      </c>
      <c r="AD124" s="9">
        <f ca="1">IF($O124=0,0,OFFSET('Echantillon (6)'!$AP$22,$A124-1,0,,))</f>
        <v>0</v>
      </c>
      <c r="AE124" s="9">
        <f ca="1">IF($O124=0,0,OFFSET('Echantillon (7)'!$AP$22,$A124-1,0,,))</f>
        <v>0</v>
      </c>
      <c r="AF124" s="9">
        <f ca="1">IF($O124=0,0,OFFSET('Echantillon (8)'!$AP$22,$A124-1,0,,))</f>
        <v>0</v>
      </c>
      <c r="AG124" s="9">
        <f ca="1">IF($O124=0,0,OFFSET('Echantillon (9)'!$AP$22,$A124-1,0,,))</f>
        <v>0</v>
      </c>
      <c r="AH124" s="9">
        <f ca="1">IF($O124=0,0,OFFSET('Echantillon (10)'!$AP$22,$A124-1,0,,))</f>
        <v>0</v>
      </c>
    </row>
    <row r="125" spans="1:34" x14ac:dyDescent="0.3">
      <c r="A125" s="60">
        <f t="shared" ca="1" si="7"/>
        <v>0</v>
      </c>
      <c r="B125" s="59">
        <f ca="1">IF(A125=0,0,HLOOKUP(A125-1,OFFSET(Catégories!$D$18:$D$19,0,0,2,Catégories!$C$17),2,TRUE))</f>
        <v>0</v>
      </c>
      <c r="C125" s="59">
        <f ca="1">IF(A125=0,0,A125-OFFSET(Catégories!$D$18,0,B125-1,,))</f>
        <v>0</v>
      </c>
      <c r="D125" s="51"/>
      <c r="O125" s="54">
        <f ca="1">IF(A125=0,0,INDEX(OFFSET(Catégories!$D$21:$D$31,0,0,10,Catégories!$C$17),C125,B125))</f>
        <v>0</v>
      </c>
      <c r="P125" s="78">
        <f t="array" aca="1" ref="P125" ca="1">SUMPRODUCT(($Y125:OFFSET($Y125,0,$R$4-1,,))*($Y$5:OFFSET($Y$5,0,$R$4-1,,))*(IF($P$7=Catégories!$D$3,1,($Y$16:OFFSET($Y$16,0,$R$4-1,,))=$P$7))*(IF($P$8=Catégories!$D$7,1,($Y$17:OFFSET($Y$17,0,$R$4-1,,))=$P$8)))/SUMPRODUCT(($Y$5:OFFSET($Y$5,0,$R$4-1,,))*(IF($P$7=Catégories!$D$3,1,($Y$16:OFFSET($Y$16,0,$R$4-1,,))=$P$7))*(IF($P$8=Catégories!$D$7,1,($Y$17:OFFSET($Y$17,0,$R$4-1,,))=$P$8)))</f>
        <v>0</v>
      </c>
      <c r="Q125" s="78">
        <f t="array" aca="1" ref="Q125" ca="1">MAX(IF((IF($P$7=Catégories!$D$3,1,$Y$16:OFFSET($Y$16,0,$R$4-1,,)=$P$7))*(IF($P$8=Catégories!$D$7,1,$Y$17:OFFSET($Y$17,0,$R$4-1,,)=$P$8)),$Y125:OFFSET($Y125,0,$R$4-1,,),""))</f>
        <v>0</v>
      </c>
      <c r="R125" s="78">
        <f t="array" aca="1" ref="R125" ca="1">MIN(IF((IF($P$7=Catégories!$D$3,1,$Y$16:OFFSET($Y$16,0,$R$4-1,,)=$P$7))*(IF($P$8=Catégories!$D$7,1,$Y$17:OFFSET($Y$17,0,$R$4-1,,)=$P$8)),$Y125:OFFSET($Y125,0,$R$4-1,,),""))</f>
        <v>0</v>
      </c>
      <c r="S125" s="78">
        <f t="array" aca="1" ref="S125" ca="1">STDEV(IF((IF($P$7=Catégories!$D$3,1,$Y$16:OFFSET($Y$16,0,$R$4-1,,)=$P$7))*(IF($P$8=Catégories!$D$7,1,$Y$17:OFFSET($Y$17,0,$R$4-1,,)=$P$8)),$Y125:OFFSET($Y125,0,$R$4-1,,),""))</f>
        <v>0</v>
      </c>
      <c r="T125" s="9"/>
      <c r="U125" s="79">
        <f t="shared" ca="1" si="5"/>
        <v>0</v>
      </c>
      <c r="X125" s="21">
        <f t="shared" ca="1" si="6"/>
        <v>0</v>
      </c>
      <c r="Y125" s="9">
        <f ca="1">IF($O125=0,0,OFFSET('Echantillon (1)'!$AP$22,$A125-1,0,,))</f>
        <v>0</v>
      </c>
      <c r="Z125" s="9">
        <f ca="1">IF($O125=0,0,OFFSET('Echantillon (2)'!$AP$22,$A125-1,0,,))</f>
        <v>0</v>
      </c>
      <c r="AA125" s="9">
        <f ca="1">IF($O125=0,0,OFFSET('Echantillon (3)'!$AP$22,$A125-1,0,,))</f>
        <v>0</v>
      </c>
      <c r="AB125" s="9">
        <f ca="1">IF($O125=0,0,OFFSET('Echantillon (4)'!$AP$22,$A125-1,0,,))</f>
        <v>0</v>
      </c>
      <c r="AC125" s="9">
        <f ca="1">IF($O125=0,0,OFFSET('Echantillon (5)'!$AP$22,$A125-1,0,,))</f>
        <v>0</v>
      </c>
      <c r="AD125" s="9">
        <f ca="1">IF($O125=0,0,OFFSET('Echantillon (6)'!$AP$22,$A125-1,0,,))</f>
        <v>0</v>
      </c>
      <c r="AE125" s="9">
        <f ca="1">IF($O125=0,0,OFFSET('Echantillon (7)'!$AP$22,$A125-1,0,,))</f>
        <v>0</v>
      </c>
      <c r="AF125" s="9">
        <f ca="1">IF($O125=0,0,OFFSET('Echantillon (8)'!$AP$22,$A125-1,0,,))</f>
        <v>0</v>
      </c>
      <c r="AG125" s="9">
        <f ca="1">IF($O125=0,0,OFFSET('Echantillon (9)'!$AP$22,$A125-1,0,,))</f>
        <v>0</v>
      </c>
      <c r="AH125" s="9">
        <f ca="1">IF($O125=0,0,OFFSET('Echantillon (10)'!$AP$22,$A125-1,0,,))</f>
        <v>0</v>
      </c>
    </row>
    <row r="126" spans="1:34" x14ac:dyDescent="0.3">
      <c r="A126" s="60">
        <f t="shared" ca="1" si="7"/>
        <v>0</v>
      </c>
      <c r="B126" s="59">
        <f ca="1">IF(A126=0,0,HLOOKUP(A126-1,OFFSET(Catégories!$D$18:$D$19,0,0,2,Catégories!$C$17),2,TRUE))</f>
        <v>0</v>
      </c>
      <c r="C126" s="59">
        <f ca="1">IF(A126=0,0,A126-OFFSET(Catégories!$D$18,0,B126-1,,))</f>
        <v>0</v>
      </c>
      <c r="D126" s="51"/>
      <c r="O126" s="54">
        <f ca="1">IF(A126=0,0,INDEX(OFFSET(Catégories!$D$21:$D$31,0,0,10,Catégories!$C$17),C126,B126))</f>
        <v>0</v>
      </c>
      <c r="P126" s="78">
        <f t="array" aca="1" ref="P126" ca="1">SUMPRODUCT(($Y126:OFFSET($Y126,0,$R$4-1,,))*($Y$5:OFFSET($Y$5,0,$R$4-1,,))*(IF($P$7=Catégories!$D$3,1,($Y$16:OFFSET($Y$16,0,$R$4-1,,))=$P$7))*(IF($P$8=Catégories!$D$7,1,($Y$17:OFFSET($Y$17,0,$R$4-1,,))=$P$8)))/SUMPRODUCT(($Y$5:OFFSET($Y$5,0,$R$4-1,,))*(IF($P$7=Catégories!$D$3,1,($Y$16:OFFSET($Y$16,0,$R$4-1,,))=$P$7))*(IF($P$8=Catégories!$D$7,1,($Y$17:OFFSET($Y$17,0,$R$4-1,,))=$P$8)))</f>
        <v>0</v>
      </c>
      <c r="Q126" s="78">
        <f t="array" aca="1" ref="Q126" ca="1">MAX(IF((IF($P$7=Catégories!$D$3,1,$Y$16:OFFSET($Y$16,0,$R$4-1,,)=$P$7))*(IF($P$8=Catégories!$D$7,1,$Y$17:OFFSET($Y$17,0,$R$4-1,,)=$P$8)),$Y126:OFFSET($Y126,0,$R$4-1,,),""))</f>
        <v>0</v>
      </c>
      <c r="R126" s="78">
        <f t="array" aca="1" ref="R126" ca="1">MIN(IF((IF($P$7=Catégories!$D$3,1,$Y$16:OFFSET($Y$16,0,$R$4-1,,)=$P$7))*(IF($P$8=Catégories!$D$7,1,$Y$17:OFFSET($Y$17,0,$R$4-1,,)=$P$8)),$Y126:OFFSET($Y126,0,$R$4-1,,),""))</f>
        <v>0</v>
      </c>
      <c r="S126" s="78">
        <f t="array" aca="1" ref="S126" ca="1">STDEV(IF((IF($P$7=Catégories!$D$3,1,$Y$16:OFFSET($Y$16,0,$R$4-1,,)=$P$7))*(IF($P$8=Catégories!$D$7,1,$Y$17:OFFSET($Y$17,0,$R$4-1,,)=$P$8)),$Y126:OFFSET($Y126,0,$R$4-1,,),""))</f>
        <v>0</v>
      </c>
      <c r="T126" s="9"/>
      <c r="U126" s="79">
        <f t="shared" ca="1" si="5"/>
        <v>0</v>
      </c>
      <c r="X126" s="21">
        <f t="shared" ca="1" si="6"/>
        <v>0</v>
      </c>
      <c r="Y126" s="9">
        <f ca="1">IF($O126=0,0,OFFSET('Echantillon (1)'!$AP$22,$A126-1,0,,))</f>
        <v>0</v>
      </c>
      <c r="Z126" s="9">
        <f ca="1">IF($O126=0,0,OFFSET('Echantillon (2)'!$AP$22,$A126-1,0,,))</f>
        <v>0</v>
      </c>
      <c r="AA126" s="9">
        <f ca="1">IF($O126=0,0,OFFSET('Echantillon (3)'!$AP$22,$A126-1,0,,))</f>
        <v>0</v>
      </c>
      <c r="AB126" s="9">
        <f ca="1">IF($O126=0,0,OFFSET('Echantillon (4)'!$AP$22,$A126-1,0,,))</f>
        <v>0</v>
      </c>
      <c r="AC126" s="9">
        <f ca="1">IF($O126=0,0,OFFSET('Echantillon (5)'!$AP$22,$A126-1,0,,))</f>
        <v>0</v>
      </c>
      <c r="AD126" s="9">
        <f ca="1">IF($O126=0,0,OFFSET('Echantillon (6)'!$AP$22,$A126-1,0,,))</f>
        <v>0</v>
      </c>
      <c r="AE126" s="9">
        <f ca="1">IF($O126=0,0,OFFSET('Echantillon (7)'!$AP$22,$A126-1,0,,))</f>
        <v>0</v>
      </c>
      <c r="AF126" s="9">
        <f ca="1">IF($O126=0,0,OFFSET('Echantillon (8)'!$AP$22,$A126-1,0,,))</f>
        <v>0</v>
      </c>
      <c r="AG126" s="9">
        <f ca="1">IF($O126=0,0,OFFSET('Echantillon (9)'!$AP$22,$A126-1,0,,))</f>
        <v>0</v>
      </c>
      <c r="AH126" s="9">
        <f ca="1">IF($O126=0,0,OFFSET('Echantillon (10)'!$AP$22,$A126-1,0,,))</f>
        <v>0</v>
      </c>
    </row>
    <row r="127" spans="1:34" x14ac:dyDescent="0.3">
      <c r="A127" s="60">
        <f t="shared" ca="1" si="7"/>
        <v>0</v>
      </c>
      <c r="B127" s="59">
        <f ca="1">IF(A127=0,0,HLOOKUP(A127-1,OFFSET(Catégories!$D$18:$D$19,0,0,2,Catégories!$C$17),2,TRUE))</f>
        <v>0</v>
      </c>
      <c r="C127" s="59">
        <f ca="1">IF(A127=0,0,A127-OFFSET(Catégories!$D$18,0,B127-1,,))</f>
        <v>0</v>
      </c>
      <c r="D127" s="51"/>
      <c r="O127" s="54">
        <f ca="1">IF(A127=0,0,INDEX(OFFSET(Catégories!$D$21:$D$31,0,0,10,Catégories!$C$17),C127,B127))</f>
        <v>0</v>
      </c>
      <c r="P127" s="78">
        <f t="array" aca="1" ref="P127" ca="1">SUMPRODUCT(($Y127:OFFSET($Y127,0,$R$4-1,,))*($Y$5:OFFSET($Y$5,0,$R$4-1,,))*(IF($P$7=Catégories!$D$3,1,($Y$16:OFFSET($Y$16,0,$R$4-1,,))=$P$7))*(IF($P$8=Catégories!$D$7,1,($Y$17:OFFSET($Y$17,0,$R$4-1,,))=$P$8)))/SUMPRODUCT(($Y$5:OFFSET($Y$5,0,$R$4-1,,))*(IF($P$7=Catégories!$D$3,1,($Y$16:OFFSET($Y$16,0,$R$4-1,,))=$P$7))*(IF($P$8=Catégories!$D$7,1,($Y$17:OFFSET($Y$17,0,$R$4-1,,))=$P$8)))</f>
        <v>0</v>
      </c>
      <c r="Q127" s="78">
        <f t="array" aca="1" ref="Q127" ca="1">MAX(IF((IF($P$7=Catégories!$D$3,1,$Y$16:OFFSET($Y$16,0,$R$4-1,,)=$P$7))*(IF($P$8=Catégories!$D$7,1,$Y$17:OFFSET($Y$17,0,$R$4-1,,)=$P$8)),$Y127:OFFSET($Y127,0,$R$4-1,,),""))</f>
        <v>0</v>
      </c>
      <c r="R127" s="78">
        <f t="array" aca="1" ref="R127" ca="1">MIN(IF((IF($P$7=Catégories!$D$3,1,$Y$16:OFFSET($Y$16,0,$R$4-1,,)=$P$7))*(IF($P$8=Catégories!$D$7,1,$Y$17:OFFSET($Y$17,0,$R$4-1,,)=$P$8)),$Y127:OFFSET($Y127,0,$R$4-1,,),""))</f>
        <v>0</v>
      </c>
      <c r="S127" s="78">
        <f t="array" aca="1" ref="S127" ca="1">STDEV(IF((IF($P$7=Catégories!$D$3,1,$Y$16:OFFSET($Y$16,0,$R$4-1,,)=$P$7))*(IF($P$8=Catégories!$D$7,1,$Y$17:OFFSET($Y$17,0,$R$4-1,,)=$P$8)),$Y127:OFFSET($Y127,0,$R$4-1,,),""))</f>
        <v>0</v>
      </c>
      <c r="T127" s="9"/>
      <c r="U127" s="79">
        <f t="shared" ca="1" si="5"/>
        <v>0</v>
      </c>
      <c r="X127" s="21">
        <f t="shared" ca="1" si="6"/>
        <v>0</v>
      </c>
      <c r="Y127" s="9">
        <f ca="1">IF($O127=0,0,OFFSET('Echantillon (1)'!$AP$22,$A127-1,0,,))</f>
        <v>0</v>
      </c>
      <c r="Z127" s="9">
        <f ca="1">IF($O127=0,0,OFFSET('Echantillon (2)'!$AP$22,$A127-1,0,,))</f>
        <v>0</v>
      </c>
      <c r="AA127" s="9">
        <f ca="1">IF($O127=0,0,OFFSET('Echantillon (3)'!$AP$22,$A127-1,0,,))</f>
        <v>0</v>
      </c>
      <c r="AB127" s="9">
        <f ca="1">IF($O127=0,0,OFFSET('Echantillon (4)'!$AP$22,$A127-1,0,,))</f>
        <v>0</v>
      </c>
      <c r="AC127" s="9">
        <f ca="1">IF($O127=0,0,OFFSET('Echantillon (5)'!$AP$22,$A127-1,0,,))</f>
        <v>0</v>
      </c>
      <c r="AD127" s="9">
        <f ca="1">IF($O127=0,0,OFFSET('Echantillon (6)'!$AP$22,$A127-1,0,,))</f>
        <v>0</v>
      </c>
      <c r="AE127" s="9">
        <f ca="1">IF($O127=0,0,OFFSET('Echantillon (7)'!$AP$22,$A127-1,0,,))</f>
        <v>0</v>
      </c>
      <c r="AF127" s="9">
        <f ca="1">IF($O127=0,0,OFFSET('Echantillon (8)'!$AP$22,$A127-1,0,,))</f>
        <v>0</v>
      </c>
      <c r="AG127" s="9">
        <f ca="1">IF($O127=0,0,OFFSET('Echantillon (9)'!$AP$22,$A127-1,0,,))</f>
        <v>0</v>
      </c>
      <c r="AH127" s="9">
        <f ca="1">IF($O127=0,0,OFFSET('Echantillon (10)'!$AP$22,$A127-1,0,,))</f>
        <v>0</v>
      </c>
    </row>
    <row r="128" spans="1:34" x14ac:dyDescent="0.3">
      <c r="A128" s="60">
        <f t="shared" ref="A128:A137" ca="1" si="8">IF(OR(A127=$A$70,A127=0)=TRUE,0,A127+1)</f>
        <v>0</v>
      </c>
      <c r="B128" s="59">
        <f ca="1">IF(A128=0,0,HLOOKUP(A128-1,OFFSET(Catégories!$D$18:$D$19,0,0,2,Catégories!$C$17),2,TRUE))</f>
        <v>0</v>
      </c>
      <c r="C128" s="59">
        <f ca="1">IF(A128=0,0,A128-OFFSET(Catégories!$D$18,0,B128-1,,))</f>
        <v>0</v>
      </c>
      <c r="D128" s="51"/>
      <c r="O128" s="54">
        <f ca="1">IF(A128=0,0,INDEX(OFFSET(Catégories!$D$21:$D$31,0,0,10,Catégories!$C$17),C128,B128))</f>
        <v>0</v>
      </c>
      <c r="P128" s="78">
        <f t="array" aca="1" ref="P128" ca="1">SUMPRODUCT(($Y128:OFFSET($Y128,0,$R$4-1,,))*($Y$5:OFFSET($Y$5,0,$R$4-1,,))*(IF($P$7=Catégories!$D$3,1,($Y$16:OFFSET($Y$16,0,$R$4-1,,))=$P$7))*(IF($P$8=Catégories!$D$7,1,($Y$17:OFFSET($Y$17,0,$R$4-1,,))=$P$8)))/SUMPRODUCT(($Y$5:OFFSET($Y$5,0,$R$4-1,,))*(IF($P$7=Catégories!$D$3,1,($Y$16:OFFSET($Y$16,0,$R$4-1,,))=$P$7))*(IF($P$8=Catégories!$D$7,1,($Y$17:OFFSET($Y$17,0,$R$4-1,,))=$P$8)))</f>
        <v>0</v>
      </c>
      <c r="Q128" s="78">
        <f t="array" aca="1" ref="Q128" ca="1">MAX(IF((IF($P$7=Catégories!$D$3,1,$Y$16:OFFSET($Y$16,0,$R$4-1,,)=$P$7))*(IF($P$8=Catégories!$D$7,1,$Y$17:OFFSET($Y$17,0,$R$4-1,,)=$P$8)),$Y128:OFFSET($Y128,0,$R$4-1,,),""))</f>
        <v>0</v>
      </c>
      <c r="R128" s="78">
        <f t="array" aca="1" ref="R128" ca="1">MIN(IF((IF($P$7=Catégories!$D$3,1,$Y$16:OFFSET($Y$16,0,$R$4-1,,)=$P$7))*(IF($P$8=Catégories!$D$7,1,$Y$17:OFFSET($Y$17,0,$R$4-1,,)=$P$8)),$Y128:OFFSET($Y128,0,$R$4-1,,),""))</f>
        <v>0</v>
      </c>
      <c r="S128" s="78">
        <f t="array" aca="1" ref="S128" ca="1">STDEV(IF((IF($P$7=Catégories!$D$3,1,$Y$16:OFFSET($Y$16,0,$R$4-1,,)=$P$7))*(IF($P$8=Catégories!$D$7,1,$Y$17:OFFSET($Y$17,0,$R$4-1,,)=$P$8)),$Y128:OFFSET($Y128,0,$R$4-1,,),""))</f>
        <v>0</v>
      </c>
      <c r="T128" s="9"/>
      <c r="U128" s="79">
        <f t="shared" ca="1" si="5"/>
        <v>0</v>
      </c>
      <c r="X128" s="21">
        <f t="shared" ca="1" si="6"/>
        <v>0</v>
      </c>
      <c r="Y128" s="9">
        <f ca="1">IF($O128=0,0,OFFSET('Echantillon (1)'!$AP$22,$A128-1,0,,))</f>
        <v>0</v>
      </c>
      <c r="Z128" s="9">
        <f ca="1">IF($O128=0,0,OFFSET('Echantillon (2)'!$AP$22,$A128-1,0,,))</f>
        <v>0</v>
      </c>
      <c r="AA128" s="9">
        <f ca="1">IF($O128=0,0,OFFSET('Echantillon (3)'!$AP$22,$A128-1,0,,))</f>
        <v>0</v>
      </c>
      <c r="AB128" s="9">
        <f ca="1">IF($O128=0,0,OFFSET('Echantillon (4)'!$AP$22,$A128-1,0,,))</f>
        <v>0</v>
      </c>
      <c r="AC128" s="9">
        <f ca="1">IF($O128=0,0,OFFSET('Echantillon (5)'!$AP$22,$A128-1,0,,))</f>
        <v>0</v>
      </c>
      <c r="AD128" s="9">
        <f ca="1">IF($O128=0,0,OFFSET('Echantillon (6)'!$AP$22,$A128-1,0,,))</f>
        <v>0</v>
      </c>
      <c r="AE128" s="9">
        <f ca="1">IF($O128=0,0,OFFSET('Echantillon (7)'!$AP$22,$A128-1,0,,))</f>
        <v>0</v>
      </c>
      <c r="AF128" s="9">
        <f ca="1">IF($O128=0,0,OFFSET('Echantillon (8)'!$AP$22,$A128-1,0,,))</f>
        <v>0</v>
      </c>
      <c r="AG128" s="9">
        <f ca="1">IF($O128=0,0,OFFSET('Echantillon (9)'!$AP$22,$A128-1,0,,))</f>
        <v>0</v>
      </c>
      <c r="AH128" s="9">
        <f ca="1">IF($O128=0,0,OFFSET('Echantillon (10)'!$AP$22,$A128-1,0,,))</f>
        <v>0</v>
      </c>
    </row>
    <row r="129" spans="1:34" x14ac:dyDescent="0.3">
      <c r="A129" s="60">
        <f t="shared" ca="1" si="8"/>
        <v>0</v>
      </c>
      <c r="B129" s="59">
        <f ca="1">IF(A129=0,0,HLOOKUP(A129-1,OFFSET(Catégories!$D$18:$D$19,0,0,2,Catégories!$C$17),2,TRUE))</f>
        <v>0</v>
      </c>
      <c r="C129" s="59">
        <f ca="1">IF(A129=0,0,A129-OFFSET(Catégories!$D$18,0,B129-1,,))</f>
        <v>0</v>
      </c>
      <c r="D129" s="51"/>
      <c r="O129" s="54">
        <f ca="1">IF(A129=0,0,INDEX(OFFSET(Catégories!$D$21:$D$31,0,0,10,Catégories!$C$17),C129,B129))</f>
        <v>0</v>
      </c>
      <c r="P129" s="78">
        <f t="array" aca="1" ref="P129" ca="1">SUMPRODUCT(($Y129:OFFSET($Y129,0,$R$4-1,,))*($Y$5:OFFSET($Y$5,0,$R$4-1,,))*(IF($P$7=Catégories!$D$3,1,($Y$16:OFFSET($Y$16,0,$R$4-1,,))=$P$7))*(IF($P$8=Catégories!$D$7,1,($Y$17:OFFSET($Y$17,0,$R$4-1,,))=$P$8)))/SUMPRODUCT(($Y$5:OFFSET($Y$5,0,$R$4-1,,))*(IF($P$7=Catégories!$D$3,1,($Y$16:OFFSET($Y$16,0,$R$4-1,,))=$P$7))*(IF($P$8=Catégories!$D$7,1,($Y$17:OFFSET($Y$17,0,$R$4-1,,))=$P$8)))</f>
        <v>0</v>
      </c>
      <c r="Q129" s="78">
        <f t="array" aca="1" ref="Q129" ca="1">MAX(IF((IF($P$7=Catégories!$D$3,1,$Y$16:OFFSET($Y$16,0,$R$4-1,,)=$P$7))*(IF($P$8=Catégories!$D$7,1,$Y$17:OFFSET($Y$17,0,$R$4-1,,)=$P$8)),$Y129:OFFSET($Y129,0,$R$4-1,,),""))</f>
        <v>0</v>
      </c>
      <c r="R129" s="78">
        <f t="array" aca="1" ref="R129" ca="1">MIN(IF((IF($P$7=Catégories!$D$3,1,$Y$16:OFFSET($Y$16,0,$R$4-1,,)=$P$7))*(IF($P$8=Catégories!$D$7,1,$Y$17:OFFSET($Y$17,0,$R$4-1,,)=$P$8)),$Y129:OFFSET($Y129,0,$R$4-1,,),""))</f>
        <v>0</v>
      </c>
      <c r="S129" s="78">
        <f t="array" aca="1" ref="S129" ca="1">STDEV(IF((IF($P$7=Catégories!$D$3,1,$Y$16:OFFSET($Y$16,0,$R$4-1,,)=$P$7))*(IF($P$8=Catégories!$D$7,1,$Y$17:OFFSET($Y$17,0,$R$4-1,,)=$P$8)),$Y129:OFFSET($Y129,0,$R$4-1,,),""))</f>
        <v>0</v>
      </c>
      <c r="T129" s="9"/>
      <c r="U129" s="79">
        <f t="shared" ca="1" si="5"/>
        <v>0</v>
      </c>
      <c r="X129" s="21">
        <f t="shared" ca="1" si="6"/>
        <v>0</v>
      </c>
      <c r="Y129" s="9">
        <f ca="1">IF($O129=0,0,OFFSET('Echantillon (1)'!$AP$22,$A129-1,0,,))</f>
        <v>0</v>
      </c>
      <c r="Z129" s="9">
        <f ca="1">IF($O129=0,0,OFFSET('Echantillon (2)'!$AP$22,$A129-1,0,,))</f>
        <v>0</v>
      </c>
      <c r="AA129" s="9">
        <f ca="1">IF($O129=0,0,OFFSET('Echantillon (3)'!$AP$22,$A129-1,0,,))</f>
        <v>0</v>
      </c>
      <c r="AB129" s="9">
        <f ca="1">IF($O129=0,0,OFFSET('Echantillon (4)'!$AP$22,$A129-1,0,,))</f>
        <v>0</v>
      </c>
      <c r="AC129" s="9">
        <f ca="1">IF($O129=0,0,OFFSET('Echantillon (5)'!$AP$22,$A129-1,0,,))</f>
        <v>0</v>
      </c>
      <c r="AD129" s="9">
        <f ca="1">IF($O129=0,0,OFFSET('Echantillon (6)'!$AP$22,$A129-1,0,,))</f>
        <v>0</v>
      </c>
      <c r="AE129" s="9">
        <f ca="1">IF($O129=0,0,OFFSET('Echantillon (7)'!$AP$22,$A129-1,0,,))</f>
        <v>0</v>
      </c>
      <c r="AF129" s="9">
        <f ca="1">IF($O129=0,0,OFFSET('Echantillon (8)'!$AP$22,$A129-1,0,,))</f>
        <v>0</v>
      </c>
      <c r="AG129" s="9">
        <f ca="1">IF($O129=0,0,OFFSET('Echantillon (9)'!$AP$22,$A129-1,0,,))</f>
        <v>0</v>
      </c>
      <c r="AH129" s="9">
        <f ca="1">IF($O129=0,0,OFFSET('Echantillon (10)'!$AP$22,$A129-1,0,,))</f>
        <v>0</v>
      </c>
    </row>
    <row r="130" spans="1:34" x14ac:dyDescent="0.3">
      <c r="A130" s="60">
        <f t="shared" ca="1" si="8"/>
        <v>0</v>
      </c>
      <c r="B130" s="59">
        <f ca="1">IF(A130=0,0,HLOOKUP(A130-1,OFFSET(Catégories!$D$18:$D$19,0,0,2,Catégories!$C$17),2,TRUE))</f>
        <v>0</v>
      </c>
      <c r="C130" s="59">
        <f ca="1">IF(A130=0,0,A130-OFFSET(Catégories!$D$18,0,B130-1,,))</f>
        <v>0</v>
      </c>
      <c r="D130" s="51"/>
      <c r="O130" s="54">
        <f ca="1">IF(A130=0,0,INDEX(OFFSET(Catégories!$D$21:$D$31,0,0,10,Catégories!$C$17),C130,B130))</f>
        <v>0</v>
      </c>
      <c r="P130" s="78">
        <f t="array" aca="1" ref="P130" ca="1">SUMPRODUCT(($Y130:OFFSET($Y130,0,$R$4-1,,))*($Y$5:OFFSET($Y$5,0,$R$4-1,,))*(IF($P$7=Catégories!$D$3,1,($Y$16:OFFSET($Y$16,0,$R$4-1,,))=$P$7))*(IF($P$8=Catégories!$D$7,1,($Y$17:OFFSET($Y$17,0,$R$4-1,,))=$P$8)))/SUMPRODUCT(($Y$5:OFFSET($Y$5,0,$R$4-1,,))*(IF($P$7=Catégories!$D$3,1,($Y$16:OFFSET($Y$16,0,$R$4-1,,))=$P$7))*(IF($P$8=Catégories!$D$7,1,($Y$17:OFFSET($Y$17,0,$R$4-1,,))=$P$8)))</f>
        <v>0</v>
      </c>
      <c r="Q130" s="78">
        <f t="array" aca="1" ref="Q130" ca="1">MAX(IF((IF($P$7=Catégories!$D$3,1,$Y$16:OFFSET($Y$16,0,$R$4-1,,)=$P$7))*(IF($P$8=Catégories!$D$7,1,$Y$17:OFFSET($Y$17,0,$R$4-1,,)=$P$8)),$Y130:OFFSET($Y130,0,$R$4-1,,),""))</f>
        <v>0</v>
      </c>
      <c r="R130" s="78">
        <f t="array" aca="1" ref="R130" ca="1">MIN(IF((IF($P$7=Catégories!$D$3,1,$Y$16:OFFSET($Y$16,0,$R$4-1,,)=$P$7))*(IF($P$8=Catégories!$D$7,1,$Y$17:OFFSET($Y$17,0,$R$4-1,,)=$P$8)),$Y130:OFFSET($Y130,0,$R$4-1,,),""))</f>
        <v>0</v>
      </c>
      <c r="S130" s="78">
        <f t="array" aca="1" ref="S130" ca="1">STDEV(IF((IF($P$7=Catégories!$D$3,1,$Y$16:OFFSET($Y$16,0,$R$4-1,,)=$P$7))*(IF($P$8=Catégories!$D$7,1,$Y$17:OFFSET($Y$17,0,$R$4-1,,)=$P$8)),$Y130:OFFSET($Y130,0,$R$4-1,,),""))</f>
        <v>0</v>
      </c>
      <c r="T130" s="9"/>
      <c r="U130" s="79">
        <f t="shared" ca="1" si="5"/>
        <v>0</v>
      </c>
      <c r="X130" s="21">
        <f t="shared" ca="1" si="6"/>
        <v>0</v>
      </c>
      <c r="Y130" s="9">
        <f ca="1">IF($O130=0,0,OFFSET('Echantillon (1)'!$AP$22,$A130-1,0,,))</f>
        <v>0</v>
      </c>
      <c r="Z130" s="9">
        <f ca="1">IF($O130=0,0,OFFSET('Echantillon (2)'!$AP$22,$A130-1,0,,))</f>
        <v>0</v>
      </c>
      <c r="AA130" s="9">
        <f ca="1">IF($O130=0,0,OFFSET('Echantillon (3)'!$AP$22,$A130-1,0,,))</f>
        <v>0</v>
      </c>
      <c r="AB130" s="9">
        <f ca="1">IF($O130=0,0,OFFSET('Echantillon (4)'!$AP$22,$A130-1,0,,))</f>
        <v>0</v>
      </c>
      <c r="AC130" s="9">
        <f ca="1">IF($O130=0,0,OFFSET('Echantillon (5)'!$AP$22,$A130-1,0,,))</f>
        <v>0</v>
      </c>
      <c r="AD130" s="9">
        <f ca="1">IF($O130=0,0,OFFSET('Echantillon (6)'!$AP$22,$A130-1,0,,))</f>
        <v>0</v>
      </c>
      <c r="AE130" s="9">
        <f ca="1">IF($O130=0,0,OFFSET('Echantillon (7)'!$AP$22,$A130-1,0,,))</f>
        <v>0</v>
      </c>
      <c r="AF130" s="9">
        <f ca="1">IF($O130=0,0,OFFSET('Echantillon (8)'!$AP$22,$A130-1,0,,))</f>
        <v>0</v>
      </c>
      <c r="AG130" s="9">
        <f ca="1">IF($O130=0,0,OFFSET('Echantillon (9)'!$AP$22,$A130-1,0,,))</f>
        <v>0</v>
      </c>
      <c r="AH130" s="9">
        <f ca="1">IF($O130=0,0,OFFSET('Echantillon (10)'!$AP$22,$A130-1,0,,))</f>
        <v>0</v>
      </c>
    </row>
    <row r="131" spans="1:34" x14ac:dyDescent="0.3">
      <c r="A131" s="60">
        <f t="shared" ca="1" si="8"/>
        <v>0</v>
      </c>
      <c r="B131" s="59">
        <f ca="1">IF(A131=0,0,HLOOKUP(A131-1,OFFSET(Catégories!$D$18:$D$19,0,0,2,Catégories!$C$17),2,TRUE))</f>
        <v>0</v>
      </c>
      <c r="C131" s="59">
        <f ca="1">IF(A131=0,0,A131-OFFSET(Catégories!$D$18,0,B131-1,,))</f>
        <v>0</v>
      </c>
      <c r="D131" s="51"/>
      <c r="O131" s="54">
        <f ca="1">IF(A131=0,0,INDEX(OFFSET(Catégories!$D$21:$D$31,0,0,10,Catégories!$C$17),C131,B131))</f>
        <v>0</v>
      </c>
      <c r="P131" s="78">
        <f t="array" aca="1" ref="P131" ca="1">SUMPRODUCT(($Y131:OFFSET($Y131,0,$R$4-1,,))*($Y$5:OFFSET($Y$5,0,$R$4-1,,))*(IF($P$7=Catégories!$D$3,1,($Y$16:OFFSET($Y$16,0,$R$4-1,,))=$P$7))*(IF($P$8=Catégories!$D$7,1,($Y$17:OFFSET($Y$17,0,$R$4-1,,))=$P$8)))/SUMPRODUCT(($Y$5:OFFSET($Y$5,0,$R$4-1,,))*(IF($P$7=Catégories!$D$3,1,($Y$16:OFFSET($Y$16,0,$R$4-1,,))=$P$7))*(IF($P$8=Catégories!$D$7,1,($Y$17:OFFSET($Y$17,0,$R$4-1,,))=$P$8)))</f>
        <v>0</v>
      </c>
      <c r="Q131" s="78">
        <f t="array" aca="1" ref="Q131" ca="1">MAX(IF((IF($P$7=Catégories!$D$3,1,$Y$16:OFFSET($Y$16,0,$R$4-1,,)=$P$7))*(IF($P$8=Catégories!$D$7,1,$Y$17:OFFSET($Y$17,0,$R$4-1,,)=$P$8)),$Y131:OFFSET($Y131,0,$R$4-1,,),""))</f>
        <v>0</v>
      </c>
      <c r="R131" s="78">
        <f t="array" aca="1" ref="R131" ca="1">MIN(IF((IF($P$7=Catégories!$D$3,1,$Y$16:OFFSET($Y$16,0,$R$4-1,,)=$P$7))*(IF($P$8=Catégories!$D$7,1,$Y$17:OFFSET($Y$17,0,$R$4-1,,)=$P$8)),$Y131:OFFSET($Y131,0,$R$4-1,,),""))</f>
        <v>0</v>
      </c>
      <c r="S131" s="78">
        <f t="array" aca="1" ref="S131" ca="1">STDEV(IF((IF($P$7=Catégories!$D$3,1,$Y$16:OFFSET($Y$16,0,$R$4-1,,)=$P$7))*(IF($P$8=Catégories!$D$7,1,$Y$17:OFFSET($Y$17,0,$R$4-1,,)=$P$8)),$Y131:OFFSET($Y131,0,$R$4-1,,),""))</f>
        <v>0</v>
      </c>
      <c r="T131" s="9"/>
      <c r="U131" s="79">
        <f t="shared" ca="1" si="5"/>
        <v>0</v>
      </c>
      <c r="X131" s="21">
        <f t="shared" ca="1" si="6"/>
        <v>0</v>
      </c>
      <c r="Y131" s="9">
        <f ca="1">IF($O131=0,0,OFFSET('Echantillon (1)'!$AP$22,$A131-1,0,,))</f>
        <v>0</v>
      </c>
      <c r="Z131" s="9">
        <f ca="1">IF($O131=0,0,OFFSET('Echantillon (2)'!$AP$22,$A131-1,0,,))</f>
        <v>0</v>
      </c>
      <c r="AA131" s="9">
        <f ca="1">IF($O131=0,0,OFFSET('Echantillon (3)'!$AP$22,$A131-1,0,,))</f>
        <v>0</v>
      </c>
      <c r="AB131" s="9">
        <f ca="1">IF($O131=0,0,OFFSET('Echantillon (4)'!$AP$22,$A131-1,0,,))</f>
        <v>0</v>
      </c>
      <c r="AC131" s="9">
        <f ca="1">IF($O131=0,0,OFFSET('Echantillon (5)'!$AP$22,$A131-1,0,,))</f>
        <v>0</v>
      </c>
      <c r="AD131" s="9">
        <f ca="1">IF($O131=0,0,OFFSET('Echantillon (6)'!$AP$22,$A131-1,0,,))</f>
        <v>0</v>
      </c>
      <c r="AE131" s="9">
        <f ca="1">IF($O131=0,0,OFFSET('Echantillon (7)'!$AP$22,$A131-1,0,,))</f>
        <v>0</v>
      </c>
      <c r="AF131" s="9">
        <f ca="1">IF($O131=0,0,OFFSET('Echantillon (8)'!$AP$22,$A131-1,0,,))</f>
        <v>0</v>
      </c>
      <c r="AG131" s="9">
        <f ca="1">IF($O131=0,0,OFFSET('Echantillon (9)'!$AP$22,$A131-1,0,,))</f>
        <v>0</v>
      </c>
      <c r="AH131" s="9">
        <f ca="1">IF($O131=0,0,OFFSET('Echantillon (10)'!$AP$22,$A131-1,0,,))</f>
        <v>0</v>
      </c>
    </row>
    <row r="132" spans="1:34" x14ac:dyDescent="0.3">
      <c r="A132" s="60">
        <f t="shared" ca="1" si="8"/>
        <v>0</v>
      </c>
      <c r="B132" s="59">
        <f ca="1">IF(A132=0,0,HLOOKUP(A132-1,OFFSET(Catégories!$D$18:$D$19,0,0,2,Catégories!$C$17),2,TRUE))</f>
        <v>0</v>
      </c>
      <c r="C132" s="59">
        <f ca="1">IF(A132=0,0,A132-OFFSET(Catégories!$D$18,0,B132-1,,))</f>
        <v>0</v>
      </c>
      <c r="D132" s="51"/>
      <c r="O132" s="54">
        <f ca="1">IF(A132=0,0,INDEX(OFFSET(Catégories!$D$21:$D$31,0,0,10,Catégories!$C$17),C132,B132))</f>
        <v>0</v>
      </c>
      <c r="P132" s="78">
        <f t="array" aca="1" ref="P132" ca="1">SUMPRODUCT(($Y132:OFFSET($Y132,0,$R$4-1,,))*($Y$5:OFFSET($Y$5,0,$R$4-1,,))*(IF($P$7=Catégories!$D$3,1,($Y$16:OFFSET($Y$16,0,$R$4-1,,))=$P$7))*(IF($P$8=Catégories!$D$7,1,($Y$17:OFFSET($Y$17,0,$R$4-1,,))=$P$8)))/SUMPRODUCT(($Y$5:OFFSET($Y$5,0,$R$4-1,,))*(IF($P$7=Catégories!$D$3,1,($Y$16:OFFSET($Y$16,0,$R$4-1,,))=$P$7))*(IF($P$8=Catégories!$D$7,1,($Y$17:OFFSET($Y$17,0,$R$4-1,,))=$P$8)))</f>
        <v>0</v>
      </c>
      <c r="Q132" s="78">
        <f t="array" aca="1" ref="Q132" ca="1">MAX(IF((IF($P$7=Catégories!$D$3,1,$Y$16:OFFSET($Y$16,0,$R$4-1,,)=$P$7))*(IF($P$8=Catégories!$D$7,1,$Y$17:OFFSET($Y$17,0,$R$4-1,,)=$P$8)),$Y132:OFFSET($Y132,0,$R$4-1,,),""))</f>
        <v>0</v>
      </c>
      <c r="R132" s="78">
        <f t="array" aca="1" ref="R132" ca="1">MIN(IF((IF($P$7=Catégories!$D$3,1,$Y$16:OFFSET($Y$16,0,$R$4-1,,)=$P$7))*(IF($P$8=Catégories!$D$7,1,$Y$17:OFFSET($Y$17,0,$R$4-1,,)=$P$8)),$Y132:OFFSET($Y132,0,$R$4-1,,),""))</f>
        <v>0</v>
      </c>
      <c r="S132" s="78">
        <f t="array" aca="1" ref="S132" ca="1">STDEV(IF((IF($P$7=Catégories!$D$3,1,$Y$16:OFFSET($Y$16,0,$R$4-1,,)=$P$7))*(IF($P$8=Catégories!$D$7,1,$Y$17:OFFSET($Y$17,0,$R$4-1,,)=$P$8)),$Y132:OFFSET($Y132,0,$R$4-1,,),""))</f>
        <v>0</v>
      </c>
      <c r="T132" s="9"/>
      <c r="U132" s="79">
        <f t="shared" ca="1" si="5"/>
        <v>0</v>
      </c>
      <c r="X132" s="21">
        <f t="shared" ca="1" si="6"/>
        <v>0</v>
      </c>
      <c r="Y132" s="9">
        <f ca="1">IF($O132=0,0,OFFSET('Echantillon (1)'!$AP$22,$A132-1,0,,))</f>
        <v>0</v>
      </c>
      <c r="Z132" s="9">
        <f ca="1">IF($O132=0,0,OFFSET('Echantillon (2)'!$AP$22,$A132-1,0,,))</f>
        <v>0</v>
      </c>
      <c r="AA132" s="9">
        <f ca="1">IF($O132=0,0,OFFSET('Echantillon (3)'!$AP$22,$A132-1,0,,))</f>
        <v>0</v>
      </c>
      <c r="AB132" s="9">
        <f ca="1">IF($O132=0,0,OFFSET('Echantillon (4)'!$AP$22,$A132-1,0,,))</f>
        <v>0</v>
      </c>
      <c r="AC132" s="9">
        <f ca="1">IF($O132=0,0,OFFSET('Echantillon (5)'!$AP$22,$A132-1,0,,))</f>
        <v>0</v>
      </c>
      <c r="AD132" s="9">
        <f ca="1">IF($O132=0,0,OFFSET('Echantillon (6)'!$AP$22,$A132-1,0,,))</f>
        <v>0</v>
      </c>
      <c r="AE132" s="9">
        <f ca="1">IF($O132=0,0,OFFSET('Echantillon (7)'!$AP$22,$A132-1,0,,))</f>
        <v>0</v>
      </c>
      <c r="AF132" s="9">
        <f ca="1">IF($O132=0,0,OFFSET('Echantillon (8)'!$AP$22,$A132-1,0,,))</f>
        <v>0</v>
      </c>
      <c r="AG132" s="9">
        <f ca="1">IF($O132=0,0,OFFSET('Echantillon (9)'!$AP$22,$A132-1,0,,))</f>
        <v>0</v>
      </c>
      <c r="AH132" s="9">
        <f ca="1">IF($O132=0,0,OFFSET('Echantillon (10)'!$AP$22,$A132-1,0,,))</f>
        <v>0</v>
      </c>
    </row>
    <row r="133" spans="1:34" x14ac:dyDescent="0.3">
      <c r="A133" s="60">
        <f t="shared" ca="1" si="8"/>
        <v>0</v>
      </c>
      <c r="B133" s="59">
        <f ca="1">IF(A133=0,0,HLOOKUP(A133-1,OFFSET(Catégories!$D$18:$D$19,0,0,2,Catégories!$C$17),2,TRUE))</f>
        <v>0</v>
      </c>
      <c r="C133" s="59">
        <f ca="1">IF(A133=0,0,A133-OFFSET(Catégories!$D$18,0,B133-1,,))</f>
        <v>0</v>
      </c>
      <c r="D133" s="51"/>
      <c r="O133" s="54">
        <f ca="1">IF(A133=0,0,INDEX(OFFSET(Catégories!$D$21:$D$31,0,0,10,Catégories!$C$17),C133,B133))</f>
        <v>0</v>
      </c>
      <c r="P133" s="78">
        <f t="array" aca="1" ref="P133" ca="1">SUMPRODUCT(($Y133:OFFSET($Y133,0,$R$4-1,,))*($Y$5:OFFSET($Y$5,0,$R$4-1,,))*(IF($P$7=Catégories!$D$3,1,($Y$16:OFFSET($Y$16,0,$R$4-1,,))=$P$7))*(IF($P$8=Catégories!$D$7,1,($Y$17:OFFSET($Y$17,0,$R$4-1,,))=$P$8)))/SUMPRODUCT(($Y$5:OFFSET($Y$5,0,$R$4-1,,))*(IF($P$7=Catégories!$D$3,1,($Y$16:OFFSET($Y$16,0,$R$4-1,,))=$P$7))*(IF($P$8=Catégories!$D$7,1,($Y$17:OFFSET($Y$17,0,$R$4-1,,))=$P$8)))</f>
        <v>0</v>
      </c>
      <c r="Q133" s="78">
        <f t="array" aca="1" ref="Q133" ca="1">MAX(IF((IF($P$7=Catégories!$D$3,1,$Y$16:OFFSET($Y$16,0,$R$4-1,,)=$P$7))*(IF($P$8=Catégories!$D$7,1,$Y$17:OFFSET($Y$17,0,$R$4-1,,)=$P$8)),$Y133:OFFSET($Y133,0,$R$4-1,,),""))</f>
        <v>0</v>
      </c>
      <c r="R133" s="78">
        <f t="array" aca="1" ref="R133" ca="1">MIN(IF((IF($P$7=Catégories!$D$3,1,$Y$16:OFFSET($Y$16,0,$R$4-1,,)=$P$7))*(IF($P$8=Catégories!$D$7,1,$Y$17:OFFSET($Y$17,0,$R$4-1,,)=$P$8)),$Y133:OFFSET($Y133,0,$R$4-1,,),""))</f>
        <v>0</v>
      </c>
      <c r="S133" s="78">
        <f t="array" aca="1" ref="S133" ca="1">STDEV(IF((IF($P$7=Catégories!$D$3,1,$Y$16:OFFSET($Y$16,0,$R$4-1,,)=$P$7))*(IF($P$8=Catégories!$D$7,1,$Y$17:OFFSET($Y$17,0,$R$4-1,,)=$P$8)),$Y133:OFFSET($Y133,0,$R$4-1,,),""))</f>
        <v>0</v>
      </c>
      <c r="T133" s="9"/>
      <c r="U133" s="79">
        <f t="shared" ca="1" si="5"/>
        <v>0</v>
      </c>
      <c r="X133" s="21">
        <f t="shared" ca="1" si="6"/>
        <v>0</v>
      </c>
      <c r="Y133" s="9">
        <f ca="1">IF($O133=0,0,OFFSET('Echantillon (1)'!$AP$22,$A133-1,0,,))</f>
        <v>0</v>
      </c>
      <c r="Z133" s="9">
        <f ca="1">IF($O133=0,0,OFFSET('Echantillon (2)'!$AP$22,$A133-1,0,,))</f>
        <v>0</v>
      </c>
      <c r="AA133" s="9">
        <f ca="1">IF($O133=0,0,OFFSET('Echantillon (3)'!$AP$22,$A133-1,0,,))</f>
        <v>0</v>
      </c>
      <c r="AB133" s="9">
        <f ca="1">IF($O133=0,0,OFFSET('Echantillon (4)'!$AP$22,$A133-1,0,,))</f>
        <v>0</v>
      </c>
      <c r="AC133" s="9">
        <f ca="1">IF($O133=0,0,OFFSET('Echantillon (5)'!$AP$22,$A133-1,0,,))</f>
        <v>0</v>
      </c>
      <c r="AD133" s="9">
        <f ca="1">IF($O133=0,0,OFFSET('Echantillon (6)'!$AP$22,$A133-1,0,,))</f>
        <v>0</v>
      </c>
      <c r="AE133" s="9">
        <f ca="1">IF($O133=0,0,OFFSET('Echantillon (7)'!$AP$22,$A133-1,0,,))</f>
        <v>0</v>
      </c>
      <c r="AF133" s="9">
        <f ca="1">IF($O133=0,0,OFFSET('Echantillon (8)'!$AP$22,$A133-1,0,,))</f>
        <v>0</v>
      </c>
      <c r="AG133" s="9">
        <f ca="1">IF($O133=0,0,OFFSET('Echantillon (9)'!$AP$22,$A133-1,0,,))</f>
        <v>0</v>
      </c>
      <c r="AH133" s="9">
        <f ca="1">IF($O133=0,0,OFFSET('Echantillon (10)'!$AP$22,$A133-1,0,,))</f>
        <v>0</v>
      </c>
    </row>
    <row r="134" spans="1:34" x14ac:dyDescent="0.3">
      <c r="A134" s="60">
        <f t="shared" ca="1" si="8"/>
        <v>0</v>
      </c>
      <c r="B134" s="59">
        <f ca="1">IF(A134=0,0,HLOOKUP(A134-1,OFFSET(Catégories!$D$18:$D$19,0,0,2,Catégories!$C$17),2,TRUE))</f>
        <v>0</v>
      </c>
      <c r="C134" s="59">
        <f ca="1">IF(A134=0,0,A134-OFFSET(Catégories!$D$18,0,B134-1,,))</f>
        <v>0</v>
      </c>
      <c r="D134" s="51"/>
      <c r="O134" s="54">
        <f ca="1">IF(A134=0,0,INDEX(OFFSET(Catégories!$D$21:$D$31,0,0,10,Catégories!$C$17),C134,B134))</f>
        <v>0</v>
      </c>
      <c r="P134" s="78">
        <f t="array" aca="1" ref="P134" ca="1">SUMPRODUCT(($Y134:OFFSET($Y134,0,$R$4-1,,))*($Y$5:OFFSET($Y$5,0,$R$4-1,,))*(IF($P$7=Catégories!$D$3,1,($Y$16:OFFSET($Y$16,0,$R$4-1,,))=$P$7))*(IF($P$8=Catégories!$D$7,1,($Y$17:OFFSET($Y$17,0,$R$4-1,,))=$P$8)))/SUMPRODUCT(($Y$5:OFFSET($Y$5,0,$R$4-1,,))*(IF($P$7=Catégories!$D$3,1,($Y$16:OFFSET($Y$16,0,$R$4-1,,))=$P$7))*(IF($P$8=Catégories!$D$7,1,($Y$17:OFFSET($Y$17,0,$R$4-1,,))=$P$8)))</f>
        <v>0</v>
      </c>
      <c r="Q134" s="78">
        <f t="array" aca="1" ref="Q134" ca="1">MAX(IF((IF($P$7=Catégories!$D$3,1,$Y$16:OFFSET($Y$16,0,$R$4-1,,)=$P$7))*(IF($P$8=Catégories!$D$7,1,$Y$17:OFFSET($Y$17,0,$R$4-1,,)=$P$8)),$Y134:OFFSET($Y134,0,$R$4-1,,),""))</f>
        <v>0</v>
      </c>
      <c r="R134" s="78">
        <f t="array" aca="1" ref="R134" ca="1">MIN(IF((IF($P$7=Catégories!$D$3,1,$Y$16:OFFSET($Y$16,0,$R$4-1,,)=$P$7))*(IF($P$8=Catégories!$D$7,1,$Y$17:OFFSET($Y$17,0,$R$4-1,,)=$P$8)),$Y134:OFFSET($Y134,0,$R$4-1,,),""))</f>
        <v>0</v>
      </c>
      <c r="S134" s="78">
        <f t="array" aca="1" ref="S134" ca="1">STDEV(IF((IF($P$7=Catégories!$D$3,1,$Y$16:OFFSET($Y$16,0,$R$4-1,,)=$P$7))*(IF($P$8=Catégories!$D$7,1,$Y$17:OFFSET($Y$17,0,$R$4-1,,)=$P$8)),$Y134:OFFSET($Y134,0,$R$4-1,,),""))</f>
        <v>0</v>
      </c>
      <c r="T134" s="9"/>
      <c r="U134" s="79">
        <f t="shared" ca="1" si="5"/>
        <v>0</v>
      </c>
      <c r="X134" s="21">
        <f t="shared" ca="1" si="6"/>
        <v>0</v>
      </c>
      <c r="Y134" s="9">
        <f ca="1">IF($O134=0,0,OFFSET('Echantillon (1)'!$AP$22,$A134-1,0,,))</f>
        <v>0</v>
      </c>
      <c r="Z134" s="9">
        <f ca="1">IF($O134=0,0,OFFSET('Echantillon (2)'!$AP$22,$A134-1,0,,))</f>
        <v>0</v>
      </c>
      <c r="AA134" s="9">
        <f ca="1">IF($O134=0,0,OFFSET('Echantillon (3)'!$AP$22,$A134-1,0,,))</f>
        <v>0</v>
      </c>
      <c r="AB134" s="9">
        <f ca="1">IF($O134=0,0,OFFSET('Echantillon (4)'!$AP$22,$A134-1,0,,))</f>
        <v>0</v>
      </c>
      <c r="AC134" s="9">
        <f ca="1">IF($O134=0,0,OFFSET('Echantillon (5)'!$AP$22,$A134-1,0,,))</f>
        <v>0</v>
      </c>
      <c r="AD134" s="9">
        <f ca="1">IF($O134=0,0,OFFSET('Echantillon (6)'!$AP$22,$A134-1,0,,))</f>
        <v>0</v>
      </c>
      <c r="AE134" s="9">
        <f ca="1">IF($O134=0,0,OFFSET('Echantillon (7)'!$AP$22,$A134-1,0,,))</f>
        <v>0</v>
      </c>
      <c r="AF134" s="9">
        <f ca="1">IF($O134=0,0,OFFSET('Echantillon (8)'!$AP$22,$A134-1,0,,))</f>
        <v>0</v>
      </c>
      <c r="AG134" s="9">
        <f ca="1">IF($O134=0,0,OFFSET('Echantillon (9)'!$AP$22,$A134-1,0,,))</f>
        <v>0</v>
      </c>
      <c r="AH134" s="9">
        <f ca="1">IF($O134=0,0,OFFSET('Echantillon (10)'!$AP$22,$A134-1,0,,))</f>
        <v>0</v>
      </c>
    </row>
    <row r="135" spans="1:34" x14ac:dyDescent="0.3">
      <c r="A135" s="60">
        <f t="shared" ca="1" si="8"/>
        <v>0</v>
      </c>
      <c r="B135" s="59">
        <f ca="1">IF(A135=0,0,HLOOKUP(A135-1,OFFSET(Catégories!$D$18:$D$19,0,0,2,Catégories!$C$17),2,TRUE))</f>
        <v>0</v>
      </c>
      <c r="C135" s="59">
        <f ca="1">IF(A135=0,0,A135-OFFSET(Catégories!$D$18,0,B135-1,,))</f>
        <v>0</v>
      </c>
      <c r="D135" s="51"/>
      <c r="O135" s="54">
        <f ca="1">IF(A135=0,0,INDEX(OFFSET(Catégories!$D$21:$D$31,0,0,10,Catégories!$C$17),C135,B135))</f>
        <v>0</v>
      </c>
      <c r="P135" s="78">
        <f t="array" aca="1" ref="P135" ca="1">SUMPRODUCT(($Y135:OFFSET($Y135,0,$R$4-1,,))*($Y$5:OFFSET($Y$5,0,$R$4-1,,))*(IF($P$7=Catégories!$D$3,1,($Y$16:OFFSET($Y$16,0,$R$4-1,,))=$P$7))*(IF($P$8=Catégories!$D$7,1,($Y$17:OFFSET($Y$17,0,$R$4-1,,))=$P$8)))/SUMPRODUCT(($Y$5:OFFSET($Y$5,0,$R$4-1,,))*(IF($P$7=Catégories!$D$3,1,($Y$16:OFFSET($Y$16,0,$R$4-1,,))=$P$7))*(IF($P$8=Catégories!$D$7,1,($Y$17:OFFSET($Y$17,0,$R$4-1,,))=$P$8)))</f>
        <v>0</v>
      </c>
      <c r="Q135" s="78">
        <f t="array" aca="1" ref="Q135" ca="1">MAX(IF((IF($P$7=Catégories!$D$3,1,$Y$16:OFFSET($Y$16,0,$R$4-1,,)=$P$7))*(IF($P$8=Catégories!$D$7,1,$Y$17:OFFSET($Y$17,0,$R$4-1,,)=$P$8)),$Y135:OFFSET($Y135,0,$R$4-1,,),""))</f>
        <v>0</v>
      </c>
      <c r="R135" s="78">
        <f t="array" aca="1" ref="R135" ca="1">MIN(IF((IF($P$7=Catégories!$D$3,1,$Y$16:OFFSET($Y$16,0,$R$4-1,,)=$P$7))*(IF($P$8=Catégories!$D$7,1,$Y$17:OFFSET($Y$17,0,$R$4-1,,)=$P$8)),$Y135:OFFSET($Y135,0,$R$4-1,,),""))</f>
        <v>0</v>
      </c>
      <c r="S135" s="78">
        <f t="array" aca="1" ref="S135" ca="1">STDEV(IF((IF($P$7=Catégories!$D$3,1,$Y$16:OFFSET($Y$16,0,$R$4-1,,)=$P$7))*(IF($P$8=Catégories!$D$7,1,$Y$17:OFFSET($Y$17,0,$R$4-1,,)=$P$8)),$Y135:OFFSET($Y135,0,$R$4-1,,),""))</f>
        <v>0</v>
      </c>
      <c r="T135" s="9"/>
      <c r="U135" s="79">
        <f t="shared" ca="1" si="5"/>
        <v>0</v>
      </c>
      <c r="X135" s="21">
        <f t="shared" ca="1" si="6"/>
        <v>0</v>
      </c>
      <c r="Y135" s="9">
        <f ca="1">IF($O135=0,0,OFFSET('Echantillon (1)'!$AP$22,$A135-1,0,,))</f>
        <v>0</v>
      </c>
      <c r="Z135" s="9">
        <f ca="1">IF($O135=0,0,OFFSET('Echantillon (2)'!$AP$22,$A135-1,0,,))</f>
        <v>0</v>
      </c>
      <c r="AA135" s="9">
        <f ca="1">IF($O135=0,0,OFFSET('Echantillon (3)'!$AP$22,$A135-1,0,,))</f>
        <v>0</v>
      </c>
      <c r="AB135" s="9">
        <f ca="1">IF($O135=0,0,OFFSET('Echantillon (4)'!$AP$22,$A135-1,0,,))</f>
        <v>0</v>
      </c>
      <c r="AC135" s="9">
        <f ca="1">IF($O135=0,0,OFFSET('Echantillon (5)'!$AP$22,$A135-1,0,,))</f>
        <v>0</v>
      </c>
      <c r="AD135" s="9">
        <f ca="1">IF($O135=0,0,OFFSET('Echantillon (6)'!$AP$22,$A135-1,0,,))</f>
        <v>0</v>
      </c>
      <c r="AE135" s="9">
        <f ca="1">IF($O135=0,0,OFFSET('Echantillon (7)'!$AP$22,$A135-1,0,,))</f>
        <v>0</v>
      </c>
      <c r="AF135" s="9">
        <f ca="1">IF($O135=0,0,OFFSET('Echantillon (8)'!$AP$22,$A135-1,0,,))</f>
        <v>0</v>
      </c>
      <c r="AG135" s="9">
        <f ca="1">IF($O135=0,0,OFFSET('Echantillon (9)'!$AP$22,$A135-1,0,,))</f>
        <v>0</v>
      </c>
      <c r="AH135" s="9">
        <f ca="1">IF($O135=0,0,OFFSET('Echantillon (10)'!$AP$22,$A135-1,0,,))</f>
        <v>0</v>
      </c>
    </row>
    <row r="136" spans="1:34" x14ac:dyDescent="0.3">
      <c r="A136" s="60">
        <f t="shared" ca="1" si="8"/>
        <v>0</v>
      </c>
      <c r="B136" s="59">
        <f ca="1">IF(A136=0,0,HLOOKUP(A136-1,OFFSET(Catégories!$D$18:$D$19,0,0,2,Catégories!$C$17),2,TRUE))</f>
        <v>0</v>
      </c>
      <c r="C136" s="59">
        <f ca="1">IF(A136=0,0,A136-OFFSET(Catégories!$D$18,0,B136-1,,))</f>
        <v>0</v>
      </c>
      <c r="D136" s="51"/>
      <c r="O136" s="54">
        <f ca="1">IF(A136=0,0,INDEX(OFFSET(Catégories!$D$21:$D$31,0,0,10,Catégories!$C$17),C136,B136))</f>
        <v>0</v>
      </c>
      <c r="P136" s="78">
        <f t="array" aca="1" ref="P136" ca="1">SUMPRODUCT(($Y136:OFFSET($Y136,0,$R$4-1,,))*($Y$5:OFFSET($Y$5,0,$R$4-1,,))*(IF($P$7=Catégories!$D$3,1,($Y$16:OFFSET($Y$16,0,$R$4-1,,))=$P$7))*(IF($P$8=Catégories!$D$7,1,($Y$17:OFFSET($Y$17,0,$R$4-1,,))=$P$8)))/SUMPRODUCT(($Y$5:OFFSET($Y$5,0,$R$4-1,,))*(IF($P$7=Catégories!$D$3,1,($Y$16:OFFSET($Y$16,0,$R$4-1,,))=$P$7))*(IF($P$8=Catégories!$D$7,1,($Y$17:OFFSET($Y$17,0,$R$4-1,,))=$P$8)))</f>
        <v>0</v>
      </c>
      <c r="Q136" s="78">
        <f t="array" aca="1" ref="Q136" ca="1">MAX(IF((IF($P$7=Catégories!$D$3,1,$Y$16:OFFSET($Y$16,0,$R$4-1,,)=$P$7))*(IF($P$8=Catégories!$D$7,1,$Y$17:OFFSET($Y$17,0,$R$4-1,,)=$P$8)),$Y136:OFFSET($Y136,0,$R$4-1,,),""))</f>
        <v>0</v>
      </c>
      <c r="R136" s="78">
        <f t="array" aca="1" ref="R136" ca="1">MIN(IF((IF($P$7=Catégories!$D$3,1,$Y$16:OFFSET($Y$16,0,$R$4-1,,)=$P$7))*(IF($P$8=Catégories!$D$7,1,$Y$17:OFFSET($Y$17,0,$R$4-1,,)=$P$8)),$Y136:OFFSET($Y136,0,$R$4-1,,),""))</f>
        <v>0</v>
      </c>
      <c r="S136" s="78">
        <f t="array" aca="1" ref="S136" ca="1">STDEV(IF((IF($P$7=Catégories!$D$3,1,$Y$16:OFFSET($Y$16,0,$R$4-1,,)=$P$7))*(IF($P$8=Catégories!$D$7,1,$Y$17:OFFSET($Y$17,0,$R$4-1,,)=$P$8)),$Y136:OFFSET($Y136,0,$R$4-1,,),""))</f>
        <v>0</v>
      </c>
      <c r="T136" s="9"/>
      <c r="U136" s="79">
        <f t="shared" ca="1" si="5"/>
        <v>0</v>
      </c>
      <c r="X136" s="21">
        <f t="shared" ca="1" si="6"/>
        <v>0</v>
      </c>
      <c r="Y136" s="9">
        <f ca="1">IF($O136=0,0,OFFSET('Echantillon (1)'!$AP$22,$A136-1,0,,))</f>
        <v>0</v>
      </c>
      <c r="Z136" s="9">
        <f ca="1">IF($O136=0,0,OFFSET('Echantillon (2)'!$AP$22,$A136-1,0,,))</f>
        <v>0</v>
      </c>
      <c r="AA136" s="9">
        <f ca="1">IF($O136=0,0,OFFSET('Echantillon (3)'!$AP$22,$A136-1,0,,))</f>
        <v>0</v>
      </c>
      <c r="AB136" s="9">
        <f ca="1">IF($O136=0,0,OFFSET('Echantillon (4)'!$AP$22,$A136-1,0,,))</f>
        <v>0</v>
      </c>
      <c r="AC136" s="9">
        <f ca="1">IF($O136=0,0,OFFSET('Echantillon (5)'!$AP$22,$A136-1,0,,))</f>
        <v>0</v>
      </c>
      <c r="AD136" s="9">
        <f ca="1">IF($O136=0,0,OFFSET('Echantillon (6)'!$AP$22,$A136-1,0,,))</f>
        <v>0</v>
      </c>
      <c r="AE136" s="9">
        <f ca="1">IF($O136=0,0,OFFSET('Echantillon (7)'!$AP$22,$A136-1,0,,))</f>
        <v>0</v>
      </c>
      <c r="AF136" s="9">
        <f ca="1">IF($O136=0,0,OFFSET('Echantillon (8)'!$AP$22,$A136-1,0,,))</f>
        <v>0</v>
      </c>
      <c r="AG136" s="9">
        <f ca="1">IF($O136=0,0,OFFSET('Echantillon (9)'!$AP$22,$A136-1,0,,))</f>
        <v>0</v>
      </c>
      <c r="AH136" s="9">
        <f ca="1">IF($O136=0,0,OFFSET('Echantillon (10)'!$AP$22,$A136-1,0,,))</f>
        <v>0</v>
      </c>
    </row>
    <row r="137" spans="1:34" x14ac:dyDescent="0.3">
      <c r="A137" s="60">
        <f t="shared" ca="1" si="8"/>
        <v>0</v>
      </c>
      <c r="B137" s="59">
        <f ca="1">IF(A137=0,0,HLOOKUP(A137-1,OFFSET(Catégories!$D$18:$D$19,0,0,2,Catégories!$C$17),2,TRUE))</f>
        <v>0</v>
      </c>
      <c r="C137" s="59">
        <f ca="1">IF(A137=0,0,A137-OFFSET(Catégories!$D$18,0,B137-1,,))</f>
        <v>0</v>
      </c>
      <c r="D137" s="51"/>
      <c r="O137" s="54">
        <f ca="1">IF(A137=0,0,INDEX(OFFSET(Catégories!$D$21:$D$31,0,0,10,Catégories!$C$17),C137,B137))</f>
        <v>0</v>
      </c>
      <c r="P137" s="78">
        <f t="array" aca="1" ref="P137" ca="1">SUMPRODUCT(($Y137:OFFSET($Y137,0,$R$4-1,,))*($Y$5:OFFSET($Y$5,0,$R$4-1,,))*(IF($P$7=Catégories!$D$3,1,($Y$16:OFFSET($Y$16,0,$R$4-1,,))=$P$7))*(IF($P$8=Catégories!$D$7,1,($Y$17:OFFSET($Y$17,0,$R$4-1,,))=$P$8)))/SUMPRODUCT(($Y$5:OFFSET($Y$5,0,$R$4-1,,))*(IF($P$7=Catégories!$D$3,1,($Y$16:OFFSET($Y$16,0,$R$4-1,,))=$P$7))*(IF($P$8=Catégories!$D$7,1,($Y$17:OFFSET($Y$17,0,$R$4-1,,))=$P$8)))</f>
        <v>0</v>
      </c>
      <c r="Q137" s="78">
        <f t="array" aca="1" ref="Q137" ca="1">MAX(IF((IF($P$7=Catégories!$D$3,1,$Y$16:OFFSET($Y$16,0,$R$4-1,,)=$P$7))*(IF($P$8=Catégories!$D$7,1,$Y$17:OFFSET($Y$17,0,$R$4-1,,)=$P$8)),$Y137:OFFSET($Y137,0,$R$4-1,,),""))</f>
        <v>0</v>
      </c>
      <c r="R137" s="78">
        <f t="array" aca="1" ref="R137" ca="1">MIN(IF((IF($P$7=Catégories!$D$3,1,$Y$16:OFFSET($Y$16,0,$R$4-1,,)=$P$7))*(IF($P$8=Catégories!$D$7,1,$Y$17:OFFSET($Y$17,0,$R$4-1,,)=$P$8)),$Y137:OFFSET($Y137,0,$R$4-1,,),""))</f>
        <v>0</v>
      </c>
      <c r="S137" s="78">
        <f t="array" aca="1" ref="S137" ca="1">STDEV(IF((IF($P$7=Catégories!$D$3,1,$Y$16:OFFSET($Y$16,0,$R$4-1,,)=$P$7))*(IF($P$8=Catégories!$D$7,1,$Y$17:OFFSET($Y$17,0,$R$4-1,,)=$P$8)),$Y137:OFFSET($Y137,0,$R$4-1,,),""))</f>
        <v>0</v>
      </c>
      <c r="T137" s="9"/>
      <c r="U137" s="78"/>
      <c r="X137" s="21">
        <f t="shared" ca="1" si="6"/>
        <v>0</v>
      </c>
      <c r="Y137" s="9">
        <f ca="1">IF($O137=0,0,OFFSET('Echantillon (1)'!$AP$22,$A137-1,0,,))</f>
        <v>0</v>
      </c>
      <c r="Z137" s="9">
        <f ca="1">IF($O137=0,0,OFFSET('Echantillon (2)'!$AP$22,$A137-1,0,,))</f>
        <v>0</v>
      </c>
      <c r="AA137" s="9">
        <f ca="1">IF($O137=0,0,OFFSET('Echantillon (3)'!$AP$22,$A137-1,0,,))</f>
        <v>0</v>
      </c>
      <c r="AB137" s="9">
        <f ca="1">IF($O137=0,0,OFFSET('Echantillon (4)'!$AP$22,$A137-1,0,,))</f>
        <v>0</v>
      </c>
      <c r="AC137" s="9">
        <f ca="1">IF($O137=0,0,OFFSET('Echantillon (5)'!$AP$22,$A137-1,0,,))</f>
        <v>0</v>
      </c>
      <c r="AD137" s="9">
        <f ca="1">IF($O137=0,0,OFFSET('Echantillon (6)'!$AP$22,$A137-1,0,,))</f>
        <v>0</v>
      </c>
      <c r="AE137" s="9">
        <f ca="1">IF($O137=0,0,OFFSET('Echantillon (7)'!$AP$22,$A137-1,0,,))</f>
        <v>0</v>
      </c>
      <c r="AF137" s="9">
        <f ca="1">IF($O137=0,0,OFFSET('Echantillon (8)'!$AP$22,$A137-1,0,,))</f>
        <v>0</v>
      </c>
      <c r="AG137" s="9">
        <f ca="1">IF($O137=0,0,OFFSET('Echantillon (9)'!$AP$22,$A137-1,0,,))</f>
        <v>0</v>
      </c>
      <c r="AH137" s="9">
        <f ca="1">IF($O137=0,0,OFFSET('Echantillon (10)'!$AP$22,$A137-1,0,,))</f>
        <v>0</v>
      </c>
    </row>
    <row r="138" spans="1:34" x14ac:dyDescent="0.3">
      <c r="A138" s="60"/>
      <c r="D138" s="51"/>
    </row>
    <row r="139" spans="1:34" x14ac:dyDescent="0.3">
      <c r="A139" s="60"/>
      <c r="D139" s="51"/>
    </row>
    <row r="140" spans="1:34" x14ac:dyDescent="0.3">
      <c r="A140" s="60"/>
      <c r="D140" s="51"/>
    </row>
    <row r="141" spans="1:34" x14ac:dyDescent="0.3">
      <c r="A141" s="60"/>
      <c r="D141" s="51"/>
    </row>
    <row r="142" spans="1:34" x14ac:dyDescent="0.3">
      <c r="A142" s="60"/>
      <c r="D142" s="51"/>
    </row>
  </sheetData>
  <conditionalFormatting sqref="W30:W43">
    <cfRule type="expression" dxfId="679" priority="23">
      <formula>IF($BQ30=0,TRUE,FALSE)</formula>
    </cfRule>
  </conditionalFormatting>
  <conditionalFormatting sqref="A73:C142 G138:G157 O73:O137">
    <cfRule type="expression" dxfId="678" priority="15">
      <formula>IF($A73=0,TRUE,FALSE)</formula>
    </cfRule>
  </conditionalFormatting>
  <conditionalFormatting sqref="B73:C142 G138:G157 O135:U137 O73:S134 U73:U134">
    <cfRule type="expression" dxfId="677" priority="13">
      <formula>IF(AND($B73&lt;&gt;$B74,$A73&lt;&gt;0)=TRUE,TRUE,FALSE)</formula>
    </cfRule>
    <cfRule type="expression" dxfId="676" priority="14">
      <formula>IF(AND($B73=$B74,$A73&lt;&gt;0)=TRUE,TRUE,FALSE)</formula>
    </cfRule>
  </conditionalFormatting>
  <conditionalFormatting sqref="B73:C142 G138:G157 O73:O137">
    <cfRule type="expression" dxfId="675" priority="12">
      <formula>IF(AND($A73&lt;$A$25+1,$A73&lt;&gt;0)=TRUE,TRUE,FALSE)</formula>
    </cfRule>
  </conditionalFormatting>
  <conditionalFormatting sqref="O29:U45 X29:AH46 P46:U46 X49:AH64">
    <cfRule type="expression" dxfId="674" priority="6">
      <formula>IF($W29=0,TRUE,FALSE)</formula>
    </cfRule>
  </conditionalFormatting>
  <conditionalFormatting sqref="W50:W64">
    <cfRule type="expression" dxfId="673" priority="5">
      <formula>IF($BQ50=0,TRUE,FALSE)</formula>
    </cfRule>
  </conditionalFormatting>
  <conditionalFormatting sqref="O49:T64">
    <cfRule type="expression" dxfId="672" priority="3">
      <formula>IF($W49=0,TRUE,FALSE)</formula>
    </cfRule>
  </conditionalFormatting>
  <conditionalFormatting sqref="O135:U137 W119:W137 X74:AH137 U74:W118 O73:S134 U119:U134 U73:AH73">
    <cfRule type="expression" dxfId="671" priority="2">
      <formula>IF($O73=0,TRUE,FALSE)</formula>
    </cfRule>
  </conditionalFormatting>
  <conditionalFormatting sqref="U49:U64">
    <cfRule type="expression" dxfId="670" priority="1">
      <formula>IF($W49=0,TRUE,FALSE)</formula>
    </cfRule>
  </conditionalFormatting>
  <dataValidations disablePrompts="1" count="2">
    <dataValidation type="list" allowBlank="1" showInputMessage="1" showErrorMessage="1" sqref="P7">
      <formula1>typologie</formula1>
    </dataValidation>
    <dataValidation type="list" allowBlank="1" showInputMessage="1" showErrorMessage="1" sqref="P8">
      <formula1>saison</formula1>
    </dataValidation>
  </dataValidations>
  <pageMargins left="0.7" right="0.7" top="0.75" bottom="0.75" header="0.3" footer="0.3"/>
  <pageSetup paperSize="9" orientation="portrait" verticalDpi="0" r:id="rId1"/>
  <ignoredErrors>
    <ignoredError sqref="R13"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BO92"/>
  <sheetViews>
    <sheetView topLeftCell="A4" zoomScale="70" zoomScaleNormal="70" workbookViewId="0">
      <pane xSplit="7" topLeftCell="H1" activePane="topRight" state="frozen"/>
      <selection pane="topRight" activeCell="W7" sqref="W7"/>
    </sheetView>
  </sheetViews>
  <sheetFormatPr baseColWidth="10" defaultColWidth="9.140625" defaultRowHeight="16.5" outlineLevelCol="1" x14ac:dyDescent="0.3"/>
  <cols>
    <col min="1" max="1" width="7.28515625" style="19" hidden="1" customWidth="1"/>
    <col min="2" max="2" width="6" style="19" hidden="1" customWidth="1"/>
    <col min="3" max="3" width="2.140625" style="19" hidden="1" customWidth="1"/>
    <col min="4" max="4" width="2.140625" style="8" customWidth="1"/>
    <col min="5" max="5" width="3.7109375" style="8" customWidth="1"/>
    <col min="6" max="6" width="25.5703125" style="1" customWidth="1"/>
    <col min="7" max="7" width="34.42578125" style="1" customWidth="1"/>
    <col min="8" max="8" width="5.140625" style="8" customWidth="1"/>
    <col min="9" max="11" width="9.140625" style="1"/>
    <col min="12" max="12" width="1.5703125" style="1" customWidth="1"/>
    <col min="13" max="13" width="9.140625" style="36" customWidth="1" outlineLevel="1"/>
    <col min="14" max="14" width="2.28515625" style="36" customWidth="1" outlineLevel="1"/>
    <col min="15" max="15" width="9.140625" style="36" customWidth="1" outlineLevel="1"/>
    <col min="16" max="16" width="5.7109375" style="1" customWidth="1"/>
    <col min="17" max="19" width="9.140625" style="1"/>
    <col min="20" max="20" width="1.5703125" style="1" customWidth="1"/>
    <col min="21" max="21" width="9.140625" style="36" customWidth="1" outlineLevel="1"/>
    <col min="22" max="22" width="2.28515625" style="36" customWidth="1" outlineLevel="1"/>
    <col min="23" max="23" width="9.140625" style="36" customWidth="1" outlineLevel="1"/>
    <col min="24" max="24" width="5.7109375" style="1" customWidth="1"/>
    <col min="25" max="27" width="9.140625" style="1"/>
    <col min="28" max="28" width="0.7109375" style="1" customWidth="1"/>
    <col min="29" max="29" width="9.140625" style="36" hidden="1" customWidth="1" outlineLevel="1"/>
    <col min="30" max="30" width="2.28515625" style="36" hidden="1" customWidth="1" outlineLevel="1"/>
    <col min="31" max="31" width="9.140625" style="36" hidden="1" customWidth="1" outlineLevel="1"/>
    <col min="32" max="32" width="2.42578125" style="1" customWidth="1" collapsed="1"/>
    <col min="33" max="33" width="0.7109375" style="1" customWidth="1"/>
    <col min="34" max="38" width="9.140625" style="36" customWidth="1" outlineLevel="1"/>
    <col min="39" max="39" width="2.5703125" style="1" customWidth="1"/>
    <col min="40" max="40" width="0.7109375" style="1" customWidth="1"/>
    <col min="41" max="41" width="48.85546875" style="1" customWidth="1"/>
    <col min="42" max="42" width="11" style="36" bestFit="1" customWidth="1"/>
    <col min="43" max="43" width="1.85546875" style="1" customWidth="1"/>
    <col min="44" max="44" width="1.85546875" style="19" customWidth="1" collapsed="1"/>
    <col min="45" max="45" width="24.5703125" style="1" customWidth="1"/>
    <col min="46" max="46" width="11" style="36" bestFit="1" customWidth="1"/>
    <col min="47" max="47" width="9.140625" style="19"/>
    <col min="48" max="48" width="24.5703125" style="1" customWidth="1"/>
    <col min="49" max="51" width="9.140625" style="1"/>
    <col min="52" max="52" width="5.85546875" style="1" customWidth="1"/>
    <col min="53" max="55" width="9.140625" style="1" hidden="1" customWidth="1" outlineLevel="1"/>
    <col min="56" max="56" width="9.140625" style="19" collapsed="1"/>
    <col min="57" max="57" width="24.5703125" style="1" customWidth="1"/>
    <col min="58" max="58" width="11" style="36" bestFit="1" customWidth="1"/>
    <col min="59" max="16384" width="9.140625" style="1"/>
  </cols>
  <sheetData>
    <row r="1" spans="1:61" ht="10.5" customHeight="1" x14ac:dyDescent="0.3"/>
    <row r="2" spans="1:61" ht="18.75" x14ac:dyDescent="0.3">
      <c r="F2" s="23" t="s">
        <v>106</v>
      </c>
    </row>
    <row r="4" spans="1:61" x14ac:dyDescent="0.3">
      <c r="F4" s="1" t="s">
        <v>78</v>
      </c>
      <c r="G4" s="24" t="str">
        <f ca="1">MID(CELL("nomfichier",G4),FIND("]",CELL("nomfichier",G4))+1,32)</f>
        <v>Echantillon (1)</v>
      </c>
      <c r="I4" s="90" t="s">
        <v>160</v>
      </c>
    </row>
    <row r="5" spans="1:61" x14ac:dyDescent="0.3">
      <c r="I5" s="90" t="s">
        <v>159</v>
      </c>
    </row>
    <row r="6" spans="1:61" x14ac:dyDescent="0.3">
      <c r="F6" s="1" t="s">
        <v>79</v>
      </c>
      <c r="G6" s="47" t="s">
        <v>90</v>
      </c>
    </row>
    <row r="8" spans="1:61" x14ac:dyDescent="0.3">
      <c r="F8" s="1" t="s">
        <v>80</v>
      </c>
      <c r="G8" s="47" t="s">
        <v>121</v>
      </c>
    </row>
    <row r="10" spans="1:61" x14ac:dyDescent="0.3">
      <c r="E10" s="1"/>
      <c r="AW10" s="6"/>
    </row>
    <row r="11" spans="1:61" x14ac:dyDescent="0.3">
      <c r="E11" s="1"/>
      <c r="F11" s="12" t="s">
        <v>67</v>
      </c>
      <c r="G11" s="45">
        <v>550</v>
      </c>
      <c r="I11" s="11"/>
    </row>
    <row r="12" spans="1:61" x14ac:dyDescent="0.3">
      <c r="E12" s="1"/>
      <c r="F12" s="13" t="s">
        <v>77</v>
      </c>
      <c r="G12" s="45">
        <v>125</v>
      </c>
    </row>
    <row r="13" spans="1:61" ht="19.5" thickBot="1" x14ac:dyDescent="0.35">
      <c r="E13" s="1"/>
      <c r="I13" s="31" t="s">
        <v>107</v>
      </c>
      <c r="J13" s="26"/>
      <c r="K13" s="26"/>
      <c r="L13" s="26"/>
      <c r="M13" s="37"/>
      <c r="N13" s="37"/>
      <c r="O13" s="37"/>
      <c r="P13" s="26"/>
      <c r="Q13" s="26"/>
      <c r="R13" s="26"/>
      <c r="S13" s="26"/>
      <c r="T13" s="26"/>
      <c r="U13" s="37"/>
      <c r="V13" s="37"/>
      <c r="W13" s="37"/>
      <c r="X13" s="26"/>
      <c r="Y13" s="26"/>
      <c r="Z13" s="26"/>
      <c r="AA13" s="26"/>
      <c r="AO13" s="25" t="s">
        <v>105</v>
      </c>
      <c r="AP13" s="37"/>
      <c r="AQ13" s="26"/>
      <c r="AR13" s="27"/>
      <c r="AS13" s="26"/>
      <c r="AT13" s="26"/>
      <c r="AV13" s="25" t="s">
        <v>108</v>
      </c>
      <c r="AW13" s="28"/>
      <c r="AX13" s="26"/>
      <c r="AY13" s="26"/>
      <c r="AZ13" s="26"/>
      <c r="BA13" s="26"/>
      <c r="BB13" s="26"/>
      <c r="BC13" s="26"/>
      <c r="BE13" s="25" t="s">
        <v>109</v>
      </c>
      <c r="BF13" s="26"/>
      <c r="BG13" s="26"/>
      <c r="BH13" s="26"/>
      <c r="BI13" s="26"/>
    </row>
    <row r="14" spans="1:61" x14ac:dyDescent="0.3">
      <c r="F14" s="14" t="s">
        <v>71</v>
      </c>
      <c r="G14" s="14" t="s">
        <v>72</v>
      </c>
      <c r="AO14" s="21"/>
      <c r="AS14" s="21"/>
      <c r="AV14" s="21"/>
      <c r="BE14" s="46" t="s">
        <v>111</v>
      </c>
    </row>
    <row r="15" spans="1:61" x14ac:dyDescent="0.3">
      <c r="A15" s="19" t="s">
        <v>58</v>
      </c>
      <c r="E15" s="1"/>
      <c r="F15" s="14" t="s">
        <v>73</v>
      </c>
      <c r="G15" s="45">
        <v>50</v>
      </c>
      <c r="I15" s="1" t="s">
        <v>99</v>
      </c>
      <c r="Q15" s="1" t="s">
        <v>99</v>
      </c>
      <c r="Y15" s="1" t="s">
        <v>99</v>
      </c>
      <c r="AO15" s="1" t="str">
        <f ca="1">"Cette fraction représente "&amp;AK18&amp;" kg"</f>
        <v>Cette fraction représente 359,56 kg</v>
      </c>
      <c r="AW15" s="29" t="s">
        <v>99</v>
      </c>
      <c r="BE15" s="1" t="str">
        <f>F15</f>
        <v>sup 100 mm</v>
      </c>
      <c r="BF15" s="57">
        <f>AI18+AH18</f>
        <v>232.59999999999997</v>
      </c>
      <c r="BG15" s="58">
        <f>BF15/$G$11</f>
        <v>0.42290909090909085</v>
      </c>
    </row>
    <row r="16" spans="1:61" x14ac:dyDescent="0.3">
      <c r="A16" s="19">
        <f>Catégories!C17</f>
        <v>13</v>
      </c>
      <c r="E16" s="1"/>
      <c r="F16" s="14" t="s">
        <v>74</v>
      </c>
      <c r="G16" s="45">
        <v>30</v>
      </c>
      <c r="J16" s="43" t="s">
        <v>68</v>
      </c>
      <c r="R16" s="43" t="s">
        <v>101</v>
      </c>
      <c r="Z16" s="43" t="s">
        <v>102</v>
      </c>
      <c r="AO16" s="1" t="str">
        <f>"Les fines inférieures à 20 mm représentent "&amp;AL18&amp;" kg"</f>
        <v>Les fines inférieures à 20 mm représentent 190,44 kg</v>
      </c>
      <c r="AX16" s="44" t="s">
        <v>103</v>
      </c>
      <c r="BE16" s="1" t="str">
        <f t="shared" ref="BE16:BE18" si="0">F16</f>
        <v>100 mm à 20 mm</v>
      </c>
      <c r="BF16" s="57">
        <f>AJ18</f>
        <v>126.96000000000001</v>
      </c>
      <c r="BG16" s="58">
        <f t="shared" ref="BG16:BG18" si="1">BF16/$G$11</f>
        <v>0.23083636363636365</v>
      </c>
    </row>
    <row r="17" spans="1:59" x14ac:dyDescent="0.3">
      <c r="A17" s="19" t="s">
        <v>59</v>
      </c>
      <c r="E17" s="1"/>
      <c r="F17" s="14" t="s">
        <v>75</v>
      </c>
      <c r="G17" s="45">
        <v>30</v>
      </c>
      <c r="I17" s="11" t="s">
        <v>100</v>
      </c>
      <c r="K17" s="56">
        <f>SUM(K$22:K$91)</f>
        <v>21</v>
      </c>
      <c r="Q17" s="11" t="s">
        <v>100</v>
      </c>
      <c r="S17" s="56">
        <f>SUM(S$22:S$91)</f>
        <v>14.3</v>
      </c>
      <c r="Y17" s="11" t="s">
        <v>100</v>
      </c>
      <c r="AA17" s="56">
        <f>SUM(AA$22:AA$91)</f>
        <v>16.7</v>
      </c>
      <c r="AH17" s="36" t="str">
        <f>J16</f>
        <v>Hétéroclites</v>
      </c>
      <c r="AI17" s="36" t="s">
        <v>69</v>
      </c>
      <c r="AJ17" s="36" t="s">
        <v>70</v>
      </c>
      <c r="AK17" s="42" t="s">
        <v>81</v>
      </c>
      <c r="AL17" s="36" t="s">
        <v>82</v>
      </c>
      <c r="AW17" s="11" t="s">
        <v>100</v>
      </c>
      <c r="AY17" s="56">
        <f ca="1">SUM(AY$22:AY$91)</f>
        <v>11</v>
      </c>
      <c r="BC17" s="1" t="s">
        <v>66</v>
      </c>
      <c r="BE17" s="1" t="str">
        <f t="shared" si="0"/>
        <v>20 mm à 8 mm</v>
      </c>
      <c r="BF17" s="57">
        <f>AW20</f>
        <v>126.96</v>
      </c>
      <c r="BG17" s="58">
        <f t="shared" si="1"/>
        <v>0.23083636363636362</v>
      </c>
    </row>
    <row r="18" spans="1:59" x14ac:dyDescent="0.3">
      <c r="A18" s="19">
        <f ca="1">Catégories!B18</f>
        <v>46</v>
      </c>
      <c r="E18" s="1"/>
      <c r="F18" s="15" t="s">
        <v>76</v>
      </c>
      <c r="G18" s="45">
        <v>15</v>
      </c>
      <c r="AH18" s="36">
        <f>SUM(AH$22:AH$91)</f>
        <v>21</v>
      </c>
      <c r="AI18" s="36">
        <f>SUM(AI$22:AI$91)</f>
        <v>211.59999999999997</v>
      </c>
      <c r="AJ18" s="36">
        <f>SUM(AJ$22:AJ$91)</f>
        <v>126.96000000000001</v>
      </c>
      <c r="AK18" s="36">
        <f ca="1">AK20-AL18</f>
        <v>359.56</v>
      </c>
      <c r="AL18" s="36">
        <f>($G$18+$G$17)/($G$12/($G$11-$K$17))</f>
        <v>190.44</v>
      </c>
      <c r="AO18" s="17" t="s">
        <v>104</v>
      </c>
      <c r="AS18" s="17" t="s">
        <v>110</v>
      </c>
      <c r="AV18" s="17"/>
      <c r="AW18" s="30" t="s">
        <v>83</v>
      </c>
      <c r="AX18" s="30" t="s">
        <v>84</v>
      </c>
      <c r="AY18" s="19" t="s">
        <v>66</v>
      </c>
      <c r="BC18" s="1">
        <f ca="1">SUM(BC$22:BC$91)</f>
        <v>550</v>
      </c>
      <c r="BE18" s="1" t="str">
        <f t="shared" si="0"/>
        <v>inf à 8 mm</v>
      </c>
      <c r="BF18" s="57">
        <f>AX20</f>
        <v>63.48</v>
      </c>
      <c r="BG18" s="58">
        <f t="shared" si="1"/>
        <v>0.11541818181818181</v>
      </c>
    </row>
    <row r="19" spans="1:59" x14ac:dyDescent="0.3">
      <c r="E19" s="1"/>
      <c r="F19" s="61" t="s">
        <v>130</v>
      </c>
      <c r="G19" s="62">
        <f>SUM(G15:G18)</f>
        <v>125</v>
      </c>
      <c r="AO19" s="17"/>
      <c r="AS19" s="17"/>
      <c r="AV19" s="17"/>
      <c r="AW19" s="30"/>
      <c r="AX19" s="30"/>
      <c r="AY19" s="19"/>
      <c r="BF19" s="63"/>
      <c r="BG19" s="64"/>
    </row>
    <row r="20" spans="1:59" x14ac:dyDescent="0.3">
      <c r="L20" s="20"/>
      <c r="M20" s="22"/>
      <c r="N20" s="22"/>
      <c r="O20" s="22"/>
      <c r="P20" s="20"/>
      <c r="Q20" s="20"/>
      <c r="R20" s="20"/>
      <c r="T20" s="20"/>
      <c r="U20" s="22"/>
      <c r="V20" s="22"/>
      <c r="W20" s="22"/>
      <c r="X20" s="20"/>
      <c r="Y20" s="20"/>
      <c r="Z20" s="20"/>
      <c r="AK20" s="36">
        <f ca="1">SUM(AK$22:AK$91)</f>
        <v>550</v>
      </c>
      <c r="AW20" s="19">
        <f>($G$17)/($G$12/($G$11-$K$17))</f>
        <v>126.96</v>
      </c>
      <c r="AX20" s="19">
        <f>($G$18)/($G$12/($G$11-$K$17))</f>
        <v>63.48</v>
      </c>
      <c r="AY20" s="19"/>
    </row>
    <row r="21" spans="1:59" x14ac:dyDescent="0.3">
      <c r="A21" s="19" t="s">
        <v>60</v>
      </c>
      <c r="B21" s="19" t="s">
        <v>61</v>
      </c>
      <c r="C21" s="19" t="s">
        <v>62</v>
      </c>
      <c r="F21" s="33" t="s">
        <v>85</v>
      </c>
      <c r="G21" s="34" t="s">
        <v>86</v>
      </c>
      <c r="I21" s="32" t="s">
        <v>96</v>
      </c>
      <c r="J21" s="32" t="s">
        <v>97</v>
      </c>
      <c r="K21" s="32" t="s">
        <v>98</v>
      </c>
      <c r="M21" s="32" t="s">
        <v>64</v>
      </c>
      <c r="O21" s="32" t="s">
        <v>65</v>
      </c>
      <c r="Q21" s="32" t="s">
        <v>96</v>
      </c>
      <c r="R21" s="32" t="s">
        <v>97</v>
      </c>
      <c r="S21" s="32" t="s">
        <v>98</v>
      </c>
      <c r="U21" s="32" t="s">
        <v>64</v>
      </c>
      <c r="W21" s="32" t="s">
        <v>65</v>
      </c>
      <c r="Y21" s="32" t="s">
        <v>96</v>
      </c>
      <c r="Z21" s="32" t="s">
        <v>97</v>
      </c>
      <c r="AA21" s="32" t="s">
        <v>98</v>
      </c>
      <c r="AC21" s="32" t="s">
        <v>64</v>
      </c>
      <c r="AE21" s="32" t="s">
        <v>65</v>
      </c>
      <c r="AH21" s="32" t="s">
        <v>63</v>
      </c>
      <c r="AI21" s="32" t="s">
        <v>63</v>
      </c>
      <c r="AJ21" s="32" t="s">
        <v>63</v>
      </c>
      <c r="AK21" s="32" t="s">
        <v>63</v>
      </c>
      <c r="AL21" s="32" t="s">
        <v>64</v>
      </c>
      <c r="AO21" s="34" t="s">
        <v>86</v>
      </c>
      <c r="AP21" s="35" t="s">
        <v>65</v>
      </c>
      <c r="AS21" s="33" t="s">
        <v>85</v>
      </c>
      <c r="AT21" s="35" t="s">
        <v>65</v>
      </c>
      <c r="AV21" s="33" t="s">
        <v>85</v>
      </c>
      <c r="AW21" s="35" t="s">
        <v>96</v>
      </c>
      <c r="AX21" s="35" t="s">
        <v>97</v>
      </c>
      <c r="AY21" s="35" t="s">
        <v>98</v>
      </c>
      <c r="BE21" s="33" t="s">
        <v>85</v>
      </c>
      <c r="BF21" s="35" t="s">
        <v>65</v>
      </c>
    </row>
    <row r="22" spans="1:59" ht="14.45" x14ac:dyDescent="0.3">
      <c r="A22" s="53">
        <v>1</v>
      </c>
      <c r="B22" s="19">
        <f ca="1">IF(A22=0,0,HLOOKUP(A22-1,OFFSET(Catégories!$D$18:$D$19,0,0,2,Catégories!$C$17),2,TRUE))</f>
        <v>1</v>
      </c>
      <c r="C22" s="19">
        <f ca="1">IF(A22=0,0,A22-OFFSET(Catégories!$D$18,0,B22-1,,))</f>
        <v>1</v>
      </c>
      <c r="F22" s="1" t="str">
        <f ca="1">IF(A22=0,0,INDEX(Catégories!$D$20:$R$20,1,'Echantillon (1)'!B22))</f>
        <v>1. Déchets putrescibles</v>
      </c>
      <c r="G22" s="1" t="str">
        <f ca="1">IF(A22=0,0,INDEX(OFFSET(Catégories!$D$21:$D$31,0,0,10,Catégories!$C$17),'Echantillon (1)'!C22,'Echantillon (1)'!B22))</f>
        <v>1.1 -Déchets alimentaires ,  gaspillage - compostable</v>
      </c>
      <c r="I22" s="41">
        <v>0</v>
      </c>
      <c r="J22" s="41">
        <v>0</v>
      </c>
      <c r="K22" s="41">
        <f>I22-J22</f>
        <v>0</v>
      </c>
      <c r="L22" s="6"/>
      <c r="M22" s="38">
        <f>IF(K22=0,0,K22/SUMPRODUCT((K$22:K$91)*($B$22:$B$91=$B22)))</f>
        <v>0</v>
      </c>
      <c r="N22" s="38"/>
      <c r="O22" s="38">
        <f>IF(SUM(K$22:K$91)=0,0,K22/SUM(K$22:K$91))</f>
        <v>0</v>
      </c>
      <c r="Q22" s="41">
        <v>4</v>
      </c>
      <c r="R22" s="41">
        <v>0.5</v>
      </c>
      <c r="S22" s="41">
        <f>Q22-R22</f>
        <v>3.5</v>
      </c>
      <c r="T22" s="6"/>
      <c r="U22" s="38">
        <f ca="1">IF(S22=0,0,S22/SUMPRODUCT((S$22:S$91)*($B$22:$B$91=$B22)))</f>
        <v>0.66037735849056611</v>
      </c>
      <c r="V22" s="38"/>
      <c r="W22" s="38">
        <f>IF(SUM(S$22:S$91)=0,0,S22/SUM(S$22:S$91))</f>
        <v>0.24475524475524474</v>
      </c>
      <c r="Y22" s="41">
        <v>5</v>
      </c>
      <c r="Z22" s="41">
        <v>0.2</v>
      </c>
      <c r="AA22" s="41">
        <f>Y22-Z22</f>
        <v>4.8</v>
      </c>
      <c r="AB22" s="6"/>
      <c r="AC22" s="38">
        <f ca="1">IF(AA22=0,0,AA22/SUMPRODUCT((AA$22:AA$91)*($B$22:$B$91=$B22)))</f>
        <v>0.62337662337662336</v>
      </c>
      <c r="AD22" s="38"/>
      <c r="AE22" s="38">
        <f>IF(SUM(AA$22:AA$91)=0,0,AA22/SUM(AA$22:AA$91))</f>
        <v>0.28742514970059879</v>
      </c>
      <c r="AH22" s="41">
        <f>K22</f>
        <v>0</v>
      </c>
      <c r="AI22" s="41">
        <f t="shared" ref="AI22:AI53" si="2">S22/($S$17/$G$15)/($G$12/($G$11-$K$17))</f>
        <v>51.790209790209786</v>
      </c>
      <c r="AJ22" s="41">
        <f t="shared" ref="AJ22:AJ53" si="3">(AA22/($AA$17/$G$16))/($G$12/($G$11-$K$17))</f>
        <v>36.491497005988023</v>
      </c>
      <c r="AK22" s="41">
        <f ca="1">IF($B22=$A$16,$AL$18,AH22+AI22+AJ22)</f>
        <v>88.28170679619781</v>
      </c>
      <c r="AL22" s="38">
        <f ca="1">IF(AK22=0,0,AK22/SUMPRODUCT((AK$22:AK$91)*($B$22:$B$91=$B22)))</f>
        <v>0.59263938415069961</v>
      </c>
      <c r="AO22" s="1" t="str">
        <f ca="1">IF(A22=0,0,INDEX(OFFSET(Catégories!$D$21:$D$31,0,0,10,Catégories!$C$17),'Echantillon (1)'!C22,'Echantillon (1)'!B22))</f>
        <v>1.1 -Déchets alimentaires ,  gaspillage - compostable</v>
      </c>
      <c r="AP22" s="38">
        <f t="shared" ref="AP22:AP53" ca="1" si="4">IF($AK$20=0,0,AK22/$AK$20)</f>
        <v>0.16051219417490512</v>
      </c>
      <c r="AR22" s="19">
        <v>1</v>
      </c>
      <c r="AS22" s="1" t="str">
        <f>IF(AR22=0,0,INDEX(Catégories!$D$20:$R$20,1,'Echantillon (1)'!AR22))</f>
        <v>1. Déchets putrescibles</v>
      </c>
      <c r="AT22" s="38">
        <f ca="1">SUMPRODUCT((AP$22:AP$91)*($B$22:$B$91=$AR22))</f>
        <v>0.27084294170717688</v>
      </c>
      <c r="AU22" s="19">
        <v>1</v>
      </c>
      <c r="AV22" s="1" t="str">
        <f>IF(AU22=0,0,INDEX(Catégories!$D$20:$R$20,1,'Echantillon (1)'!AU22))</f>
        <v>1. Déchets putrescibles</v>
      </c>
      <c r="AW22" s="40">
        <v>4</v>
      </c>
      <c r="AX22" s="40"/>
      <c r="AY22" s="40">
        <f>AW22-AX22</f>
        <v>4</v>
      </c>
      <c r="AZ22" s="7"/>
      <c r="BA22" s="9">
        <f t="shared" ref="BA22:BA53" ca="1" si="5">IF($AY$17=0,0,AY22/$AY$17)</f>
        <v>0.36363636363636365</v>
      </c>
      <c r="BC22" s="10">
        <f t="shared" ref="BC22:BC53" ca="1" si="6">IF(AU22=$A$16,$G$18/($G$12/($G$11-$K$17)),(AY22/($AY$17/$G$17)/($G$12/($G$11-$K$17)))+SUMPRODUCT((AK$22:AK$91)*($B$22:$B$91=$AU22)))</f>
        <v>195.13089066622001</v>
      </c>
      <c r="BD22" s="19">
        <v>1</v>
      </c>
      <c r="BE22" s="1" t="str">
        <f>IF(BD22=0,0,INDEX(Catégories!$D$20:$R$20,1,'Echantillon (1)'!BD22))</f>
        <v>1. Déchets putrescibles</v>
      </c>
      <c r="BF22" s="38">
        <f ca="1">BC22/$BC$18</f>
        <v>0.35478343757494546</v>
      </c>
    </row>
    <row r="23" spans="1:59" ht="14.45" x14ac:dyDescent="0.3">
      <c r="A23" s="53">
        <f ca="1">IF(OR(A22=$A$18,A22=0)=TRUE,0,A22+1)</f>
        <v>2</v>
      </c>
      <c r="B23" s="19">
        <f ca="1">IF(A23=0,0,HLOOKUP(A23-1,OFFSET(Catégories!$D$18:$D$19,0,0,2,Catégories!$C$17),2,TRUE))</f>
        <v>1</v>
      </c>
      <c r="C23" s="19">
        <f ca="1">IF(A23=0,0,A23-OFFSET(Catégories!$D$18,0,B23-1,,))</f>
        <v>2</v>
      </c>
      <c r="F23" s="1" t="str">
        <f ca="1">IF(A23=0,0,INDEX(Catégories!$D$20:$R$20,1,'Echantillon (1)'!B23))</f>
        <v>1. Déchets putrescibles</v>
      </c>
      <c r="G23" s="1" t="str">
        <f ca="1">IF(A23=0,0,INDEX(OFFSET(Catégories!$D$21:$D$31,0,0,10,Catégories!$C$17),'Echantillon (1)'!C23,'Echantillon (1)'!B23))</f>
        <v>1.2 Produits alimentaires non consommés</v>
      </c>
      <c r="I23" s="41">
        <v>0</v>
      </c>
      <c r="J23" s="41">
        <v>0</v>
      </c>
      <c r="K23" s="41">
        <f t="shared" ref="K23:K86" si="7">I23-J23</f>
        <v>0</v>
      </c>
      <c r="L23" s="6"/>
      <c r="M23" s="38">
        <f t="shared" ref="M23:M67" si="8">IF(K23=0,0,K23/SUMPRODUCT((K$22:K$91)*($B$22:$B$91=$B23)))</f>
        <v>0</v>
      </c>
      <c r="N23" s="38"/>
      <c r="O23" s="38">
        <f t="shared" ref="O23:O67" si="9">IF(SUM(K$22:K$91)=0,0,K23/SUM(K$22:K$91))</f>
        <v>0</v>
      </c>
      <c r="Q23" s="41">
        <v>2</v>
      </c>
      <c r="R23" s="41">
        <v>0.2</v>
      </c>
      <c r="S23" s="41">
        <f t="shared" ref="S23:S86" si="10">Q23-R23</f>
        <v>1.8</v>
      </c>
      <c r="T23" s="6"/>
      <c r="U23" s="38">
        <f t="shared" ref="U23:U86" ca="1" si="11">IF(S23=0,0,S23/SUMPRODUCT((S$22:S$91)*($B$22:$B$91=$B23)))</f>
        <v>0.339622641509434</v>
      </c>
      <c r="V23" s="38"/>
      <c r="W23" s="38">
        <f t="shared" ref="W23:W86" si="12">IF(SUM(S$22:S$91)=0,0,S23/SUM(S$22:S$91))</f>
        <v>0.12587412587412586</v>
      </c>
      <c r="Y23" s="41">
        <v>2</v>
      </c>
      <c r="Z23" s="41">
        <v>0.1</v>
      </c>
      <c r="AA23" s="41">
        <f t="shared" ref="AA23:AA86" si="13">Y23-Z23</f>
        <v>1.9</v>
      </c>
      <c r="AB23" s="6"/>
      <c r="AC23" s="38">
        <f t="shared" ref="AC23:AC86" ca="1" si="14">IF(AA23=0,0,AA23/SUMPRODUCT((AA$22:AA$91)*($B$22:$B$91=$B23)))</f>
        <v>0.24675324675324675</v>
      </c>
      <c r="AD23" s="38"/>
      <c r="AE23" s="38">
        <f t="shared" ref="AE23:AE86" si="15">IF(SUM(AA$22:AA$91)=0,0,AA23/SUM(AA$22:AA$91))</f>
        <v>0.11377245508982035</v>
      </c>
      <c r="AH23" s="41">
        <f t="shared" ref="AH23:AH86" si="16">K23</f>
        <v>0</v>
      </c>
      <c r="AI23" s="41">
        <f t="shared" si="2"/>
        <v>26.634965034965031</v>
      </c>
      <c r="AJ23" s="41">
        <f t="shared" si="3"/>
        <v>14.444550898203593</v>
      </c>
      <c r="AK23" s="41">
        <f t="shared" ref="AK23:AK86" ca="1" si="17">IF($B23=$A$16,$AL$18,AH23+AI23+AJ23)</f>
        <v>41.079515933168622</v>
      </c>
      <c r="AL23" s="38">
        <f t="shared" ref="AL23:AL86" ca="1" si="18">IF(AK23=0,0,AK23/SUMPRODUCT((AK$22:AK$91)*($B$22:$B$91=$B23)))</f>
        <v>0.27576878503316871</v>
      </c>
      <c r="AO23" s="1" t="str">
        <f ca="1">IF(A23=0,0,INDEX(OFFSET(Catégories!$D$21:$D$31,0,0,10,Catégories!$C$17),'Echantillon (1)'!C23,'Echantillon (1)'!B23))</f>
        <v>1.2 Produits alimentaires non consommés</v>
      </c>
      <c r="AP23" s="38">
        <f t="shared" ca="1" si="4"/>
        <v>7.4690028969397498E-2</v>
      </c>
      <c r="AR23" s="19">
        <f>IF(OR(AR22=$A$16,AR22=0)=TRUE,0,AR22+1)</f>
        <v>2</v>
      </c>
      <c r="AS23" s="1" t="str">
        <f>IF(AR23=0,0,INDEX(Catégories!$D$20:$R$20,1,'Echantillon (1)'!AR23))</f>
        <v xml:space="preserve">2. Papiers </v>
      </c>
      <c r="AT23" s="38">
        <f t="shared" ref="AT23:AT86" ca="1" si="19">SUMPRODUCT((AP$22:AP$91)*($B$22:$B$91=$AR23))</f>
        <v>0.17017889459479008</v>
      </c>
      <c r="AU23" s="19">
        <f>IF(OR(AU22=$A$16-1,AU22=0)=TRUE,0,AU22+1)</f>
        <v>2</v>
      </c>
      <c r="AV23" s="1" t="str">
        <f>IF(AU23=0,0,INDEX(Catégories!$D$20:$R$20,1,'Echantillon (1)'!AU23))</f>
        <v xml:space="preserve">2. Papiers </v>
      </c>
      <c r="AW23" s="40">
        <v>0</v>
      </c>
      <c r="AX23" s="40"/>
      <c r="AY23" s="40">
        <f t="shared" ref="AY23:AY86" si="20">AW23-AX23</f>
        <v>0</v>
      </c>
      <c r="AZ23" s="7"/>
      <c r="BA23" s="9">
        <f t="shared" ca="1" si="5"/>
        <v>0</v>
      </c>
      <c r="BC23" s="10">
        <f t="shared" ca="1" si="6"/>
        <v>93.598392027134537</v>
      </c>
      <c r="BD23" s="19">
        <f>IF(OR(BD22=$A$16,BD22=0)=TRUE,0,BD22+1)</f>
        <v>2</v>
      </c>
      <c r="BE23" s="1" t="str">
        <f>IF(BD23=0,0,INDEX(Catégories!$D$20:$R$20,1,'Echantillon (1)'!BD23))</f>
        <v xml:space="preserve">2. Papiers </v>
      </c>
      <c r="BF23" s="38">
        <f t="shared" ref="BF23:BF86" ca="1" si="21">BC23/$BC$18</f>
        <v>0.17017889459479008</v>
      </c>
    </row>
    <row r="24" spans="1:59" ht="14.45" x14ac:dyDescent="0.3">
      <c r="A24" s="53">
        <f t="shared" ref="A24:A87" ca="1" si="22">IF(OR(A23=$A$18,A23=0)=TRUE,0,A23+1)</f>
        <v>3</v>
      </c>
      <c r="B24" s="19">
        <f ca="1">IF(A24=0,0,HLOOKUP(A24-1,OFFSET(Catégories!$D$18:$D$19,0,0,2,Catégories!$C$17),2,TRUE))</f>
        <v>1</v>
      </c>
      <c r="C24" s="19">
        <f ca="1">IF(A24=0,0,A24-OFFSET(Catégories!$D$18,0,B24-1,,))</f>
        <v>3</v>
      </c>
      <c r="F24" s="1" t="str">
        <f ca="1">IF(A24=0,0,INDEX(Catégories!$D$20:$R$20,1,'Echantillon (1)'!B24))</f>
        <v>1. Déchets putrescibles</v>
      </c>
      <c r="G24" s="1" t="str">
        <f ca="1">IF(A24=0,0,INDEX(OFFSET(Catégories!$D$21:$D$31,0,0,10,Catégories!$C$17),'Echantillon (1)'!C24,'Echantillon (1)'!B24))</f>
        <v>1.3 Déchets de jardin</v>
      </c>
      <c r="I24" s="41">
        <v>12</v>
      </c>
      <c r="J24" s="41">
        <v>0</v>
      </c>
      <c r="K24" s="41">
        <f t="shared" si="7"/>
        <v>12</v>
      </c>
      <c r="L24" s="6"/>
      <c r="M24" s="38">
        <f t="shared" ca="1" si="8"/>
        <v>1</v>
      </c>
      <c r="N24" s="38"/>
      <c r="O24" s="38">
        <f t="shared" si="9"/>
        <v>0.5714285714285714</v>
      </c>
      <c r="Q24" s="41">
        <v>0</v>
      </c>
      <c r="R24" s="41">
        <v>0</v>
      </c>
      <c r="S24" s="41">
        <f t="shared" si="10"/>
        <v>0</v>
      </c>
      <c r="T24" s="6"/>
      <c r="U24" s="38">
        <f t="shared" si="11"/>
        <v>0</v>
      </c>
      <c r="V24" s="38"/>
      <c r="W24" s="38">
        <f t="shared" si="12"/>
        <v>0</v>
      </c>
      <c r="Y24" s="41">
        <v>0</v>
      </c>
      <c r="Z24" s="41">
        <v>0</v>
      </c>
      <c r="AA24" s="41">
        <f t="shared" si="13"/>
        <v>0</v>
      </c>
      <c r="AB24" s="6"/>
      <c r="AC24" s="38">
        <f t="shared" si="14"/>
        <v>0</v>
      </c>
      <c r="AD24" s="38"/>
      <c r="AE24" s="38">
        <f t="shared" si="15"/>
        <v>0</v>
      </c>
      <c r="AH24" s="41">
        <f t="shared" si="16"/>
        <v>12</v>
      </c>
      <c r="AI24" s="41">
        <f t="shared" si="2"/>
        <v>0</v>
      </c>
      <c r="AJ24" s="41">
        <f t="shared" si="3"/>
        <v>0</v>
      </c>
      <c r="AK24" s="41">
        <f t="shared" ca="1" si="17"/>
        <v>12</v>
      </c>
      <c r="AL24" s="38">
        <f t="shared" ca="1" si="18"/>
        <v>8.0556582647705294E-2</v>
      </c>
      <c r="AO24" s="1" t="str">
        <f ca="1">IF(A24=0,0,INDEX(OFFSET(Catégories!$D$21:$D$31,0,0,10,Catégories!$C$17),'Echantillon (1)'!C24,'Echantillon (1)'!B24))</f>
        <v>1.3 Déchets de jardin</v>
      </c>
      <c r="AP24" s="38">
        <f t="shared" ca="1" si="4"/>
        <v>2.181818181818182E-2</v>
      </c>
      <c r="AR24" s="19">
        <f t="shared" ref="AR24:AR43" si="23">IF(OR(AR23=$A$16,AR23=0)=TRUE,0,AR23+1)</f>
        <v>3</v>
      </c>
      <c r="AS24" s="1" t="str">
        <f>IF(AR24=0,0,INDEX(Catégories!$D$20:$R$20,1,'Echantillon (1)'!AR24))</f>
        <v xml:space="preserve">3. Cartons </v>
      </c>
      <c r="AT24" s="38">
        <f t="shared" ca="1" si="19"/>
        <v>0</v>
      </c>
      <c r="AU24" s="19">
        <f t="shared" ref="AU24:AU43" si="24">IF(OR(AU23=$A$16,AU23=0)=TRUE,0,AU23+1)</f>
        <v>3</v>
      </c>
      <c r="AV24" s="1" t="str">
        <f>IF(AU24=0,0,INDEX(Catégories!$D$20:$R$20,1,'Echantillon (1)'!AU24))</f>
        <v xml:space="preserve">3. Cartons </v>
      </c>
      <c r="AW24" s="40">
        <v>5</v>
      </c>
      <c r="AX24" s="40"/>
      <c r="AY24" s="40">
        <f t="shared" si="20"/>
        <v>5</v>
      </c>
      <c r="AZ24" s="7"/>
      <c r="BA24" s="9">
        <f t="shared" ca="1" si="5"/>
        <v>0.45454545454545453</v>
      </c>
      <c r="BC24" s="10">
        <f t="shared" ca="1" si="6"/>
        <v>57.709090909090911</v>
      </c>
      <c r="BD24" s="19">
        <f t="shared" ref="BD24:BD43" si="25">IF(OR(BD23=$A$16,BD23=0)=TRUE,0,BD23+1)</f>
        <v>3</v>
      </c>
      <c r="BE24" s="1" t="str">
        <f>IF(BD24=0,0,INDEX(Catégories!$D$20:$R$20,1,'Echantillon (1)'!BD24))</f>
        <v xml:space="preserve">3. Cartons </v>
      </c>
      <c r="BF24" s="38">
        <f t="shared" ca="1" si="21"/>
        <v>0.10492561983471074</v>
      </c>
    </row>
    <row r="25" spans="1:59" ht="14.45" x14ac:dyDescent="0.3">
      <c r="A25" s="53">
        <f t="shared" ca="1" si="22"/>
        <v>4</v>
      </c>
      <c r="B25" s="19">
        <f ca="1">IF(A25=0,0,HLOOKUP(A25-1,OFFSET(Catégories!$D$18:$D$19,0,0,2,Catégories!$C$17),2,TRUE))</f>
        <v>1</v>
      </c>
      <c r="C25" s="19">
        <f ca="1">IF(A25=0,0,A25-OFFSET(Catégories!$D$18,0,B25-1,,))</f>
        <v>4</v>
      </c>
      <c r="F25" s="1" t="str">
        <f ca="1">IF(A25=0,0,INDEX(Catégories!$D$20:$R$20,1,'Echantillon (1)'!B25))</f>
        <v>1. Déchets putrescibles</v>
      </c>
      <c r="G25" s="1" t="str">
        <f ca="1">IF(A25=0,0,INDEX(OFFSET(Catégories!$D$21:$D$31,0,0,10,Catégories!$C$17),'Echantillon (1)'!C25,'Echantillon (1)'!B25))</f>
        <v xml:space="preserve">1.4 Autres putrescibles </v>
      </c>
      <c r="I25" s="41">
        <v>0</v>
      </c>
      <c r="J25" s="41">
        <v>0</v>
      </c>
      <c r="K25" s="41">
        <f t="shared" si="7"/>
        <v>0</v>
      </c>
      <c r="L25" s="6"/>
      <c r="M25" s="38">
        <f t="shared" si="8"/>
        <v>0</v>
      </c>
      <c r="N25" s="38"/>
      <c r="O25" s="38">
        <f t="shared" si="9"/>
        <v>0</v>
      </c>
      <c r="Q25" s="41">
        <v>0</v>
      </c>
      <c r="R25" s="41">
        <v>0</v>
      </c>
      <c r="S25" s="41">
        <f t="shared" si="10"/>
        <v>0</v>
      </c>
      <c r="T25" s="6"/>
      <c r="U25" s="38">
        <f t="shared" si="11"/>
        <v>0</v>
      </c>
      <c r="V25" s="38"/>
      <c r="W25" s="38">
        <f t="shared" si="12"/>
        <v>0</v>
      </c>
      <c r="Y25" s="41">
        <v>1</v>
      </c>
      <c r="Z25" s="41">
        <v>0</v>
      </c>
      <c r="AA25" s="41">
        <f t="shared" si="13"/>
        <v>1</v>
      </c>
      <c r="AB25" s="6"/>
      <c r="AC25" s="38">
        <f t="shared" ca="1" si="14"/>
        <v>0.12987012987012989</v>
      </c>
      <c r="AD25" s="38"/>
      <c r="AE25" s="38">
        <f t="shared" si="15"/>
        <v>5.9880239520958084E-2</v>
      </c>
      <c r="AH25" s="41">
        <f t="shared" si="16"/>
        <v>0</v>
      </c>
      <c r="AI25" s="41">
        <f t="shared" si="2"/>
        <v>0</v>
      </c>
      <c r="AJ25" s="41">
        <f t="shared" si="3"/>
        <v>7.6023952095808385</v>
      </c>
      <c r="AK25" s="41">
        <f t="shared" ca="1" si="17"/>
        <v>7.6023952095808385</v>
      </c>
      <c r="AL25" s="38">
        <f t="shared" ca="1" si="18"/>
        <v>5.1035248168426466E-2</v>
      </c>
      <c r="AO25" s="1" t="str">
        <f ca="1">IF(A25=0,0,INDEX(OFFSET(Catégories!$D$21:$D$31,0,0,10,Catégories!$C$17),'Echantillon (1)'!C25,'Echantillon (1)'!B25))</f>
        <v xml:space="preserve">1.4 Autres putrescibles </v>
      </c>
      <c r="AP25" s="38">
        <f t="shared" ca="1" si="4"/>
        <v>1.3822536744692434E-2</v>
      </c>
      <c r="AR25" s="19">
        <f t="shared" si="23"/>
        <v>4</v>
      </c>
      <c r="AS25" s="1" t="str">
        <f>IF(AR25=0,0,INDEX(Catégories!$D$20:$R$20,1,'Echantillon (1)'!AR25))</f>
        <v>4. Composites</v>
      </c>
      <c r="AT25" s="38">
        <f t="shared" ca="1" si="19"/>
        <v>0</v>
      </c>
      <c r="AU25" s="19">
        <f t="shared" si="24"/>
        <v>4</v>
      </c>
      <c r="AV25" s="1" t="str">
        <f>IF(AU25=0,0,INDEX(Catégories!$D$20:$R$20,1,'Echantillon (1)'!AU25))</f>
        <v>4. Composites</v>
      </c>
      <c r="AW25" s="40">
        <f ca="1">IF(SUM($K$22:$K$91)=0,0,SUMPRODUCT(($K$22:$K$91)*($B$22:$B$91=$BD25))/SUM($K$22:$K$91))</f>
        <v>0</v>
      </c>
      <c r="AX25" s="40"/>
      <c r="AY25" s="40">
        <f t="shared" ca="1" si="20"/>
        <v>0</v>
      </c>
      <c r="AZ25" s="7"/>
      <c r="BA25" s="9">
        <f t="shared" ca="1" si="5"/>
        <v>0</v>
      </c>
      <c r="BC25" s="10">
        <f t="shared" ca="1" si="6"/>
        <v>0</v>
      </c>
      <c r="BD25" s="19">
        <f t="shared" si="25"/>
        <v>4</v>
      </c>
      <c r="BE25" s="1" t="str">
        <f>IF(BD25=0,0,INDEX(Catégories!$D$20:$R$20,1,'Echantillon (1)'!BD25))</f>
        <v>4. Composites</v>
      </c>
      <c r="BF25" s="38">
        <f t="shared" ca="1" si="21"/>
        <v>0</v>
      </c>
    </row>
    <row r="26" spans="1:59" ht="14.45" x14ac:dyDescent="0.3">
      <c r="A26" s="53">
        <f t="shared" ca="1" si="22"/>
        <v>5</v>
      </c>
      <c r="B26" s="19">
        <f ca="1">IF(A26=0,0,HLOOKUP(A26-1,OFFSET(Catégories!$D$18:$D$19,0,0,2,Catégories!$C$17),2,TRUE))</f>
        <v>2</v>
      </c>
      <c r="C26" s="19">
        <f ca="1">IF(A26=0,0,A26-OFFSET(Catégories!$D$18,0,B26-1,,))</f>
        <v>1</v>
      </c>
      <c r="F26" s="1" t="str">
        <f ca="1">IF(A26=0,0,INDEX(Catégories!$D$20:$R$20,1,'Echantillon (1)'!B26))</f>
        <v xml:space="preserve">2. Papiers </v>
      </c>
      <c r="G26" s="1" t="str">
        <f ca="1">IF(A26=0,0,INDEX(OFFSET(Catégories!$D$21:$D$31,0,0,10,Catégories!$C$17),'Echantillon (1)'!C26,'Echantillon (1)'!B26))</f>
        <v>2.1 Emballages papiers</v>
      </c>
      <c r="I26" s="41">
        <v>0</v>
      </c>
      <c r="J26" s="41">
        <v>0</v>
      </c>
      <c r="K26" s="41">
        <f t="shared" si="7"/>
        <v>0</v>
      </c>
      <c r="L26" s="6"/>
      <c r="M26" s="38">
        <f t="shared" si="8"/>
        <v>0</v>
      </c>
      <c r="N26" s="38"/>
      <c r="O26" s="38">
        <f t="shared" si="9"/>
        <v>0</v>
      </c>
      <c r="Q26" s="41">
        <v>0</v>
      </c>
      <c r="R26" s="41">
        <v>0</v>
      </c>
      <c r="S26" s="41">
        <f t="shared" si="10"/>
        <v>0</v>
      </c>
      <c r="T26" s="6"/>
      <c r="U26" s="38">
        <f t="shared" si="11"/>
        <v>0</v>
      </c>
      <c r="V26" s="38"/>
      <c r="W26" s="38">
        <f t="shared" si="12"/>
        <v>0</v>
      </c>
      <c r="Y26" s="41">
        <v>0</v>
      </c>
      <c r="Z26" s="41">
        <v>0</v>
      </c>
      <c r="AA26" s="41">
        <f t="shared" si="13"/>
        <v>0</v>
      </c>
      <c r="AB26" s="6"/>
      <c r="AC26" s="38">
        <f t="shared" si="14"/>
        <v>0</v>
      </c>
      <c r="AD26" s="38"/>
      <c r="AE26" s="38">
        <f t="shared" si="15"/>
        <v>0</v>
      </c>
      <c r="AH26" s="41">
        <f t="shared" si="16"/>
        <v>0</v>
      </c>
      <c r="AI26" s="41">
        <f t="shared" si="2"/>
        <v>0</v>
      </c>
      <c r="AJ26" s="41">
        <f t="shared" si="3"/>
        <v>0</v>
      </c>
      <c r="AK26" s="41">
        <f t="shared" ca="1" si="17"/>
        <v>0</v>
      </c>
      <c r="AL26" s="38">
        <f t="shared" ca="1" si="18"/>
        <v>0</v>
      </c>
      <c r="AO26" s="1" t="str">
        <f ca="1">IF(A26=0,0,INDEX(OFFSET(Catégories!$D$21:$D$31,0,0,10,Catégories!$C$17),'Echantillon (1)'!C26,'Echantillon (1)'!B26))</f>
        <v>2.1 Emballages papiers</v>
      </c>
      <c r="AP26" s="38">
        <f t="shared" ca="1" si="4"/>
        <v>0</v>
      </c>
      <c r="AR26" s="19">
        <f t="shared" si="23"/>
        <v>5</v>
      </c>
      <c r="AS26" s="1" t="str">
        <f>IF(AR26=0,0,INDEX(Catégories!$D$20:$R$20,1,'Echantillon (1)'!AR26))</f>
        <v xml:space="preserve">5. Textiles </v>
      </c>
      <c r="AT26" s="38">
        <f t="shared" ca="1" si="19"/>
        <v>0</v>
      </c>
      <c r="AU26" s="19">
        <f t="shared" si="24"/>
        <v>5</v>
      </c>
      <c r="AV26" s="1" t="str">
        <f>IF(AU26=0,0,INDEX(Catégories!$D$20:$R$20,1,'Echantillon (1)'!AU26))</f>
        <v xml:space="preserve">5. Textiles </v>
      </c>
      <c r="AW26" s="40">
        <f ca="1">IF(SUM($K$22:$K$91)=0,0,SUMPRODUCT(($K$22:$K$91)*($B$22:$B$91=$BD26))/SUM($K$22:$K$91))</f>
        <v>0</v>
      </c>
      <c r="AX26" s="40"/>
      <c r="AY26" s="40">
        <f t="shared" ca="1" si="20"/>
        <v>0</v>
      </c>
      <c r="AZ26" s="7"/>
      <c r="BA26" s="9">
        <f t="shared" ca="1" si="5"/>
        <v>0</v>
      </c>
      <c r="BC26" s="10">
        <f t="shared" ca="1" si="6"/>
        <v>0</v>
      </c>
      <c r="BD26" s="19">
        <f t="shared" si="25"/>
        <v>5</v>
      </c>
      <c r="BE26" s="1" t="str">
        <f>IF(BD26=0,0,INDEX(Catégories!$D$20:$R$20,1,'Echantillon (1)'!BD26))</f>
        <v xml:space="preserve">5. Textiles </v>
      </c>
      <c r="BF26" s="38">
        <f t="shared" ca="1" si="21"/>
        <v>0</v>
      </c>
    </row>
    <row r="27" spans="1:59" ht="14.45" x14ac:dyDescent="0.3">
      <c r="A27" s="53">
        <f t="shared" ca="1" si="22"/>
        <v>6</v>
      </c>
      <c r="B27" s="19">
        <f ca="1">IF(A27=0,0,HLOOKUP(A27-1,OFFSET(Catégories!$D$18:$D$19,0,0,2,Catégories!$C$17),2,TRUE))</f>
        <v>2</v>
      </c>
      <c r="C27" s="19">
        <f ca="1">IF(A27=0,0,A27-OFFSET(Catégories!$D$18,0,B27-1,,))</f>
        <v>2</v>
      </c>
      <c r="F27" s="1" t="str">
        <f ca="1">IF(A27=0,0,INDEX(Catégories!$D$20:$R$20,1,'Echantillon (1)'!B27))</f>
        <v xml:space="preserve">2. Papiers </v>
      </c>
      <c r="G27" s="1" t="str">
        <f ca="1">IF(A27=0,0,INDEX(OFFSET(Catégories!$D$21:$D$31,0,0,10,Catégories!$C$17),'Echantillon (1)'!C27,'Echantillon (1)'!B27))</f>
        <v>2.2 Journaux, magazines et revues</v>
      </c>
      <c r="I27" s="41">
        <v>4</v>
      </c>
      <c r="J27" s="41">
        <v>0</v>
      </c>
      <c r="K27" s="41">
        <f t="shared" si="7"/>
        <v>4</v>
      </c>
      <c r="L27" s="6"/>
      <c r="M27" s="38">
        <f t="shared" ca="1" si="8"/>
        <v>1</v>
      </c>
      <c r="N27" s="38"/>
      <c r="O27" s="38">
        <f t="shared" si="9"/>
        <v>0.19047619047619047</v>
      </c>
      <c r="Q27" s="41">
        <v>4</v>
      </c>
      <c r="R27" s="41">
        <v>0</v>
      </c>
      <c r="S27" s="41">
        <f t="shared" si="10"/>
        <v>4</v>
      </c>
      <c r="T27" s="6"/>
      <c r="U27" s="38">
        <f t="shared" ca="1" si="11"/>
        <v>1</v>
      </c>
      <c r="V27" s="38"/>
      <c r="W27" s="38">
        <f t="shared" si="12"/>
        <v>0.27972027972027969</v>
      </c>
      <c r="Y27" s="41">
        <v>4</v>
      </c>
      <c r="Z27" s="41">
        <v>0</v>
      </c>
      <c r="AA27" s="41">
        <f t="shared" si="13"/>
        <v>4</v>
      </c>
      <c r="AB27" s="6"/>
      <c r="AC27" s="38">
        <f t="shared" ca="1" si="14"/>
        <v>1</v>
      </c>
      <c r="AD27" s="38"/>
      <c r="AE27" s="38">
        <f t="shared" si="15"/>
        <v>0.23952095808383234</v>
      </c>
      <c r="AH27" s="41">
        <f t="shared" si="16"/>
        <v>4</v>
      </c>
      <c r="AI27" s="41">
        <f t="shared" si="2"/>
        <v>59.188811188811179</v>
      </c>
      <c r="AJ27" s="41">
        <f t="shared" si="3"/>
        <v>30.409580838323354</v>
      </c>
      <c r="AK27" s="41">
        <f t="shared" ca="1" si="17"/>
        <v>93.598392027134537</v>
      </c>
      <c r="AL27" s="38">
        <f t="shared" ca="1" si="18"/>
        <v>1</v>
      </c>
      <c r="AO27" s="1" t="str">
        <f ca="1">IF(A27=0,0,INDEX(OFFSET(Catégories!$D$21:$D$31,0,0,10,Catégories!$C$17),'Echantillon (1)'!C27,'Echantillon (1)'!B27))</f>
        <v>2.2 Journaux, magazines et revues</v>
      </c>
      <c r="AP27" s="38">
        <f t="shared" ca="1" si="4"/>
        <v>0.17017889459479008</v>
      </c>
      <c r="AR27" s="19">
        <f t="shared" si="23"/>
        <v>6</v>
      </c>
      <c r="AS27" s="1" t="str">
        <f>IF(AR27=0,0,INDEX(Catégories!$D$20:$R$20,1,'Echantillon (1)'!AR27))</f>
        <v>6. Textiles sanitaires</v>
      </c>
      <c r="AT27" s="38">
        <f t="shared" ca="1" si="19"/>
        <v>0</v>
      </c>
      <c r="AU27" s="19">
        <f t="shared" si="24"/>
        <v>6</v>
      </c>
      <c r="AV27" s="1" t="str">
        <f>IF(AU27=0,0,INDEX(Catégories!$D$20:$R$20,1,'Echantillon (1)'!AU27))</f>
        <v>6. Textiles sanitaires</v>
      </c>
      <c r="AW27" s="40">
        <f ca="1">IF(SUM($K$22:$K$91)=0,0,SUMPRODUCT(($K$22:$K$91)*($B$22:$B$91=$BD27))/SUM($K$22:$K$91))</f>
        <v>0</v>
      </c>
      <c r="AX27" s="40"/>
      <c r="AY27" s="40">
        <f t="shared" ca="1" si="20"/>
        <v>0</v>
      </c>
      <c r="AZ27" s="7"/>
      <c r="BA27" s="9">
        <f t="shared" ca="1" si="5"/>
        <v>0</v>
      </c>
      <c r="BC27" s="10">
        <f t="shared" ca="1" si="6"/>
        <v>0</v>
      </c>
      <c r="BD27" s="19">
        <f t="shared" si="25"/>
        <v>6</v>
      </c>
      <c r="BE27" s="1" t="str">
        <f>IF(BD27=0,0,INDEX(Catégories!$D$20:$R$20,1,'Echantillon (1)'!BD27))</f>
        <v>6. Textiles sanitaires</v>
      </c>
      <c r="BF27" s="38">
        <f t="shared" ca="1" si="21"/>
        <v>0</v>
      </c>
    </row>
    <row r="28" spans="1:59" ht="14.45" x14ac:dyDescent="0.3">
      <c r="A28" s="53">
        <f t="shared" ca="1" si="22"/>
        <v>7</v>
      </c>
      <c r="B28" s="19">
        <f ca="1">IF(A28=0,0,HLOOKUP(A28-1,OFFSET(Catégories!$D$18:$D$19,0,0,2,Catégories!$C$17),2,TRUE))</f>
        <v>2</v>
      </c>
      <c r="C28" s="19">
        <f ca="1">IF(A28=0,0,A28-OFFSET(Catégories!$D$18,0,B28-1,,))</f>
        <v>3</v>
      </c>
      <c r="F28" s="1" t="str">
        <f ca="1">IF(A28=0,0,INDEX(Catégories!$D$20:$R$20,1,'Echantillon (1)'!B28))</f>
        <v xml:space="preserve">2. Papiers </v>
      </c>
      <c r="G28" s="1" t="str">
        <f ca="1">IF(A28=0,0,INDEX(OFFSET(Catégories!$D$21:$D$31,0,0,10,Catégories!$C$17),'Echantillon (1)'!C28,'Echantillon (1)'!B28))</f>
        <v xml:space="preserve">2.3 Imprimés publicitaires </v>
      </c>
      <c r="I28" s="41">
        <v>0</v>
      </c>
      <c r="J28" s="41">
        <v>0</v>
      </c>
      <c r="K28" s="41">
        <f t="shared" si="7"/>
        <v>0</v>
      </c>
      <c r="L28" s="6"/>
      <c r="M28" s="38">
        <f t="shared" si="8"/>
        <v>0</v>
      </c>
      <c r="N28" s="38"/>
      <c r="O28" s="38">
        <f t="shared" si="9"/>
        <v>0</v>
      </c>
      <c r="Q28" s="41">
        <v>0</v>
      </c>
      <c r="R28" s="41">
        <v>0</v>
      </c>
      <c r="S28" s="41">
        <f t="shared" si="10"/>
        <v>0</v>
      </c>
      <c r="T28" s="6"/>
      <c r="U28" s="38">
        <f t="shared" si="11"/>
        <v>0</v>
      </c>
      <c r="V28" s="38"/>
      <c r="W28" s="38">
        <f t="shared" si="12"/>
        <v>0</v>
      </c>
      <c r="Y28" s="41">
        <v>0</v>
      </c>
      <c r="Z28" s="41">
        <v>0</v>
      </c>
      <c r="AA28" s="41">
        <f t="shared" si="13"/>
        <v>0</v>
      </c>
      <c r="AB28" s="6"/>
      <c r="AC28" s="38">
        <f t="shared" si="14"/>
        <v>0</v>
      </c>
      <c r="AD28" s="38"/>
      <c r="AE28" s="38">
        <f t="shared" si="15"/>
        <v>0</v>
      </c>
      <c r="AH28" s="41">
        <f t="shared" si="16"/>
        <v>0</v>
      </c>
      <c r="AI28" s="41">
        <f t="shared" si="2"/>
        <v>0</v>
      </c>
      <c r="AJ28" s="41">
        <f t="shared" si="3"/>
        <v>0</v>
      </c>
      <c r="AK28" s="41">
        <f t="shared" ca="1" si="17"/>
        <v>0</v>
      </c>
      <c r="AL28" s="38">
        <f t="shared" ca="1" si="18"/>
        <v>0</v>
      </c>
      <c r="AO28" s="1" t="str">
        <f ca="1">IF(A28=0,0,INDEX(OFFSET(Catégories!$D$21:$D$31,0,0,10,Catégories!$C$17),'Echantillon (1)'!C28,'Echantillon (1)'!B28))</f>
        <v xml:space="preserve">2.3 Imprimés publicitaires </v>
      </c>
      <c r="AP28" s="38">
        <f t="shared" ca="1" si="4"/>
        <v>0</v>
      </c>
      <c r="AR28" s="19">
        <f t="shared" si="23"/>
        <v>7</v>
      </c>
      <c r="AS28" s="1" t="str">
        <f>IF(AR28=0,0,INDEX(Catégories!$D$20:$R$20,1,'Echantillon (1)'!AR28))</f>
        <v>7. Plastiques</v>
      </c>
      <c r="AT28" s="38">
        <f t="shared" ca="1" si="19"/>
        <v>0.21272361824348759</v>
      </c>
      <c r="AU28" s="19">
        <f t="shared" si="24"/>
        <v>7</v>
      </c>
      <c r="AV28" s="1" t="str">
        <f>IF(AU28=0,0,INDEX(Catégories!$D$20:$R$20,1,'Echantillon (1)'!AU28))</f>
        <v>7. Plastiques</v>
      </c>
      <c r="AW28" s="40">
        <v>2</v>
      </c>
      <c r="AX28" s="40"/>
      <c r="AY28" s="40">
        <f t="shared" si="20"/>
        <v>2</v>
      </c>
      <c r="AZ28" s="7"/>
      <c r="BA28" s="9">
        <f t="shared" ca="1" si="5"/>
        <v>0.18181818181818182</v>
      </c>
      <c r="BC28" s="10">
        <f t="shared" ca="1" si="6"/>
        <v>140.08162639755454</v>
      </c>
      <c r="BD28" s="19">
        <f t="shared" si="25"/>
        <v>7</v>
      </c>
      <c r="BE28" s="1" t="str">
        <f>IF(BD28=0,0,INDEX(Catégories!$D$20:$R$20,1,'Echantillon (1)'!BD28))</f>
        <v>7. Plastiques</v>
      </c>
      <c r="BF28" s="38">
        <f t="shared" ca="1" si="21"/>
        <v>0.25469386617737189</v>
      </c>
    </row>
    <row r="29" spans="1:59" ht="14.45" x14ac:dyDescent="0.3">
      <c r="A29" s="53">
        <f t="shared" ca="1" si="22"/>
        <v>8</v>
      </c>
      <c r="B29" s="19">
        <f ca="1">IF(A29=0,0,HLOOKUP(A29-1,OFFSET(Catégories!$D$18:$D$19,0,0,2,Catégories!$C$17),2,TRUE))</f>
        <v>2</v>
      </c>
      <c r="C29" s="19">
        <f ca="1">IF(A29=0,0,A29-OFFSET(Catégories!$D$18,0,B29-1,,))</f>
        <v>4</v>
      </c>
      <c r="F29" s="1" t="str">
        <f ca="1">IF(A29=0,0,INDEX(Catégories!$D$20:$R$20,1,'Echantillon (1)'!B29))</f>
        <v xml:space="preserve">2. Papiers </v>
      </c>
      <c r="G29" s="1" t="str">
        <f ca="1">IF(A29=0,0,INDEX(OFFSET(Catégories!$D$21:$D$31,0,0,10,Catégories!$C$17),'Echantillon (1)'!C29,'Echantillon (1)'!B29))</f>
        <v>2.4 Papiers bureautiques</v>
      </c>
      <c r="I29" s="41">
        <v>0</v>
      </c>
      <c r="J29" s="41">
        <v>0</v>
      </c>
      <c r="K29" s="41">
        <f t="shared" si="7"/>
        <v>0</v>
      </c>
      <c r="L29" s="6"/>
      <c r="M29" s="38">
        <f t="shared" si="8"/>
        <v>0</v>
      </c>
      <c r="N29" s="38"/>
      <c r="O29" s="38">
        <f t="shared" si="9"/>
        <v>0</v>
      </c>
      <c r="Q29" s="41">
        <v>0</v>
      </c>
      <c r="R29" s="41">
        <v>0</v>
      </c>
      <c r="S29" s="41">
        <f t="shared" si="10"/>
        <v>0</v>
      </c>
      <c r="T29" s="6"/>
      <c r="U29" s="38">
        <f t="shared" si="11"/>
        <v>0</v>
      </c>
      <c r="V29" s="38"/>
      <c r="W29" s="38">
        <f t="shared" si="12"/>
        <v>0</v>
      </c>
      <c r="Y29" s="41">
        <v>0</v>
      </c>
      <c r="Z29" s="41">
        <v>0</v>
      </c>
      <c r="AA29" s="41">
        <f t="shared" si="13"/>
        <v>0</v>
      </c>
      <c r="AB29" s="6"/>
      <c r="AC29" s="38">
        <f t="shared" si="14"/>
        <v>0</v>
      </c>
      <c r="AD29" s="38"/>
      <c r="AE29" s="38">
        <f t="shared" si="15"/>
        <v>0</v>
      </c>
      <c r="AH29" s="41">
        <f t="shared" si="16"/>
        <v>0</v>
      </c>
      <c r="AI29" s="41">
        <f t="shared" si="2"/>
        <v>0</v>
      </c>
      <c r="AJ29" s="41">
        <f t="shared" si="3"/>
        <v>0</v>
      </c>
      <c r="AK29" s="41">
        <f t="shared" ca="1" si="17"/>
        <v>0</v>
      </c>
      <c r="AL29" s="38">
        <f t="shared" ca="1" si="18"/>
        <v>0</v>
      </c>
      <c r="AO29" s="1" t="str">
        <f ca="1">IF(A29=0,0,INDEX(OFFSET(Catégories!$D$21:$D$31,0,0,10,Catégories!$C$17),'Echantillon (1)'!C29,'Echantillon (1)'!B29))</f>
        <v>2.4 Papiers bureautiques</v>
      </c>
      <c r="AP29" s="38">
        <f t="shared" ca="1" si="4"/>
        <v>0</v>
      </c>
      <c r="AR29" s="19">
        <f t="shared" si="23"/>
        <v>8</v>
      </c>
      <c r="AS29" s="1" t="str">
        <f>IF(AR29=0,0,INDEX(Catégories!$D$20:$R$20,1,'Echantillon (1)'!AR29))</f>
        <v>8. Combustibles non classés</v>
      </c>
      <c r="AT29" s="38">
        <f t="shared" ca="1" si="19"/>
        <v>0</v>
      </c>
      <c r="AU29" s="19">
        <f t="shared" si="24"/>
        <v>8</v>
      </c>
      <c r="AV29" s="1" t="str">
        <f>IF(AU29=0,0,INDEX(Catégories!$D$20:$R$20,1,'Echantillon (1)'!AU29))</f>
        <v>8. Combustibles non classés</v>
      </c>
      <c r="AW29" s="40">
        <f t="shared" ref="AW29:AW43" ca="1" si="26">IF(SUM($K$22:$K$91)=0,0,SUMPRODUCT(($K$22:$K$91)*($B$22:$B$91=$BD29))/SUM($K$22:$K$91))</f>
        <v>0</v>
      </c>
      <c r="AX29" s="40"/>
      <c r="AY29" s="40">
        <f t="shared" ca="1" si="20"/>
        <v>0</v>
      </c>
      <c r="AZ29" s="7"/>
      <c r="BA29" s="9">
        <f t="shared" ca="1" si="5"/>
        <v>0</v>
      </c>
      <c r="BC29" s="10">
        <f t="shared" ca="1" si="6"/>
        <v>0</v>
      </c>
      <c r="BD29" s="19">
        <f t="shared" si="25"/>
        <v>8</v>
      </c>
      <c r="BE29" s="1" t="str">
        <f>IF(BD29=0,0,INDEX(Catégories!$D$20:$R$20,1,'Echantillon (1)'!BD29))</f>
        <v>8. Combustibles non classés</v>
      </c>
      <c r="BF29" s="38">
        <f t="shared" ca="1" si="21"/>
        <v>0</v>
      </c>
    </row>
    <row r="30" spans="1:59" ht="14.45" x14ac:dyDescent="0.3">
      <c r="A30" s="53">
        <f t="shared" ca="1" si="22"/>
        <v>9</v>
      </c>
      <c r="B30" s="19">
        <f ca="1">IF(A30=0,0,HLOOKUP(A30-1,OFFSET(Catégories!$D$18:$D$19,0,0,2,Catégories!$C$17),2,TRUE))</f>
        <v>2</v>
      </c>
      <c r="C30" s="19">
        <f ca="1">IF(A30=0,0,A30-OFFSET(Catégories!$D$18,0,B30-1,,))</f>
        <v>5</v>
      </c>
      <c r="F30" s="1" t="str">
        <f ca="1">IF(A30=0,0,INDEX(Catégories!$D$20:$R$20,1,'Echantillon (1)'!B30))</f>
        <v xml:space="preserve">2. Papiers </v>
      </c>
      <c r="G30" s="1" t="str">
        <f ca="1">IF(A30=0,0,INDEX(OFFSET(Catégories!$D$21:$D$31,0,0,10,Catégories!$C$17),'Echantillon (1)'!C30,'Echantillon (1)'!B30))</f>
        <v xml:space="preserve">2.5 Autres papiers </v>
      </c>
      <c r="I30" s="41">
        <v>0</v>
      </c>
      <c r="J30" s="41">
        <v>0</v>
      </c>
      <c r="K30" s="41">
        <f t="shared" si="7"/>
        <v>0</v>
      </c>
      <c r="L30" s="6"/>
      <c r="M30" s="38">
        <f t="shared" si="8"/>
        <v>0</v>
      </c>
      <c r="N30" s="38"/>
      <c r="O30" s="38">
        <f t="shared" si="9"/>
        <v>0</v>
      </c>
      <c r="Q30" s="41">
        <v>0</v>
      </c>
      <c r="R30" s="41">
        <v>0</v>
      </c>
      <c r="S30" s="41">
        <f t="shared" si="10"/>
        <v>0</v>
      </c>
      <c r="T30" s="6"/>
      <c r="U30" s="38">
        <f t="shared" si="11"/>
        <v>0</v>
      </c>
      <c r="V30" s="38"/>
      <c r="W30" s="38">
        <f t="shared" si="12"/>
        <v>0</v>
      </c>
      <c r="Y30" s="41">
        <v>0</v>
      </c>
      <c r="Z30" s="41">
        <v>0</v>
      </c>
      <c r="AA30" s="41">
        <f t="shared" si="13"/>
        <v>0</v>
      </c>
      <c r="AB30" s="6"/>
      <c r="AC30" s="38">
        <f t="shared" si="14"/>
        <v>0</v>
      </c>
      <c r="AD30" s="38"/>
      <c r="AE30" s="38">
        <f t="shared" si="15"/>
        <v>0</v>
      </c>
      <c r="AH30" s="41">
        <f t="shared" si="16"/>
        <v>0</v>
      </c>
      <c r="AI30" s="41">
        <f t="shared" si="2"/>
        <v>0</v>
      </c>
      <c r="AJ30" s="41">
        <f t="shared" si="3"/>
        <v>0</v>
      </c>
      <c r="AK30" s="41">
        <f t="shared" ca="1" si="17"/>
        <v>0</v>
      </c>
      <c r="AL30" s="38">
        <f t="shared" ca="1" si="18"/>
        <v>0</v>
      </c>
      <c r="AO30" s="1" t="str">
        <f ca="1">IF(A30=0,0,INDEX(OFFSET(Catégories!$D$21:$D$31,0,0,10,Catégories!$C$17),'Echantillon (1)'!C30,'Echantillon (1)'!B30))</f>
        <v xml:space="preserve">2.5 Autres papiers </v>
      </c>
      <c r="AP30" s="38">
        <f t="shared" ca="1" si="4"/>
        <v>0</v>
      </c>
      <c r="AR30" s="19">
        <f t="shared" si="23"/>
        <v>9</v>
      </c>
      <c r="AS30" s="1" t="str">
        <f>IF(AR30=0,0,INDEX(Catégories!$D$20:$R$20,1,'Echantillon (1)'!AR30))</f>
        <v>9. Verre</v>
      </c>
      <c r="AT30" s="38">
        <f t="shared" ca="1" si="19"/>
        <v>0</v>
      </c>
      <c r="AU30" s="19">
        <f t="shared" si="24"/>
        <v>9</v>
      </c>
      <c r="AV30" s="1" t="str">
        <f>IF(AU30=0,0,INDEX(Catégories!$D$20:$R$20,1,'Echantillon (1)'!AU30))</f>
        <v>9. Verre</v>
      </c>
      <c r="AW30" s="40">
        <f t="shared" ca="1" si="26"/>
        <v>0</v>
      </c>
      <c r="AX30" s="40"/>
      <c r="AY30" s="40">
        <f t="shared" ca="1" si="20"/>
        <v>0</v>
      </c>
      <c r="AZ30" s="7"/>
      <c r="BA30" s="9">
        <f t="shared" ca="1" si="5"/>
        <v>0</v>
      </c>
      <c r="BC30" s="10">
        <f t="shared" ca="1" si="6"/>
        <v>0</v>
      </c>
      <c r="BD30" s="19">
        <f t="shared" si="25"/>
        <v>9</v>
      </c>
      <c r="BE30" s="1" t="str">
        <f>IF(BD30=0,0,INDEX(Catégories!$D$20:$R$20,1,'Echantillon (1)'!BD30))</f>
        <v>9. Verre</v>
      </c>
      <c r="BF30" s="38">
        <f t="shared" ca="1" si="21"/>
        <v>0</v>
      </c>
    </row>
    <row r="31" spans="1:59" ht="14.45" x14ac:dyDescent="0.3">
      <c r="A31" s="53">
        <f t="shared" ca="1" si="22"/>
        <v>10</v>
      </c>
      <c r="B31" s="19">
        <f ca="1">IF(A31=0,0,HLOOKUP(A31-1,OFFSET(Catégories!$D$18:$D$19,0,0,2,Catégories!$C$17),2,TRUE))</f>
        <v>3</v>
      </c>
      <c r="C31" s="19">
        <f ca="1">IF(A31=0,0,A31-OFFSET(Catégories!$D$18,0,B31-1,,))</f>
        <v>1</v>
      </c>
      <c r="F31" s="1" t="str">
        <f ca="1">IF(A31=0,0,INDEX(Catégories!$D$20:$R$20,1,'Echantillon (1)'!B31))</f>
        <v xml:space="preserve">3. Cartons </v>
      </c>
      <c r="G31" s="1" t="str">
        <f ca="1">IF(A31=0,0,INDEX(OFFSET(Catégories!$D$21:$D$31,0,0,10,Catégories!$C$17),'Echantillon (1)'!C31,'Echantillon (1)'!B31))</f>
        <v xml:space="preserve">3.1 Emballages cartons plats </v>
      </c>
      <c r="I31" s="41">
        <v>0</v>
      </c>
      <c r="J31" s="41">
        <v>0</v>
      </c>
      <c r="K31" s="41">
        <f t="shared" si="7"/>
        <v>0</v>
      </c>
      <c r="L31" s="6"/>
      <c r="M31" s="38">
        <f t="shared" si="8"/>
        <v>0</v>
      </c>
      <c r="N31" s="38"/>
      <c r="O31" s="38">
        <f t="shared" si="9"/>
        <v>0</v>
      </c>
      <c r="Q31" s="41">
        <v>0</v>
      </c>
      <c r="R31" s="41">
        <v>0</v>
      </c>
      <c r="S31" s="41">
        <f t="shared" si="10"/>
        <v>0</v>
      </c>
      <c r="T31" s="6"/>
      <c r="U31" s="38">
        <f t="shared" si="11"/>
        <v>0</v>
      </c>
      <c r="V31" s="38"/>
      <c r="W31" s="38">
        <f t="shared" si="12"/>
        <v>0</v>
      </c>
      <c r="Y31" s="41">
        <v>0</v>
      </c>
      <c r="Z31" s="41">
        <v>0</v>
      </c>
      <c r="AA31" s="41">
        <f t="shared" si="13"/>
        <v>0</v>
      </c>
      <c r="AB31" s="6"/>
      <c r="AC31" s="38">
        <f t="shared" si="14"/>
        <v>0</v>
      </c>
      <c r="AD31" s="38"/>
      <c r="AE31" s="38">
        <f t="shared" si="15"/>
        <v>0</v>
      </c>
      <c r="AH31" s="41">
        <f t="shared" si="16"/>
        <v>0</v>
      </c>
      <c r="AI31" s="41">
        <f t="shared" si="2"/>
        <v>0</v>
      </c>
      <c r="AJ31" s="41">
        <f t="shared" si="3"/>
        <v>0</v>
      </c>
      <c r="AK31" s="41">
        <f t="shared" ca="1" si="17"/>
        <v>0</v>
      </c>
      <c r="AL31" s="38">
        <f t="shared" ca="1" si="18"/>
        <v>0</v>
      </c>
      <c r="AO31" s="1" t="str">
        <f ca="1">IF(A31=0,0,INDEX(OFFSET(Catégories!$D$21:$D$31,0,0,10,Catégories!$C$17),'Echantillon (1)'!C31,'Echantillon (1)'!B31))</f>
        <v xml:space="preserve">3.1 Emballages cartons plats </v>
      </c>
      <c r="AP31" s="38">
        <f t="shared" ca="1" si="4"/>
        <v>0</v>
      </c>
      <c r="AR31" s="19">
        <f t="shared" si="23"/>
        <v>10</v>
      </c>
      <c r="AS31" s="1" t="str">
        <f>IF(AR31=0,0,INDEX(Catégories!$D$20:$R$20,1,'Echantillon (1)'!AR31))</f>
        <v>10. Métaux</v>
      </c>
      <c r="AT31" s="38">
        <f t="shared" ca="1" si="19"/>
        <v>0</v>
      </c>
      <c r="AU31" s="19">
        <f t="shared" si="24"/>
        <v>10</v>
      </c>
      <c r="AV31" s="1" t="str">
        <f>IF(AU31=0,0,INDEX(Catégories!$D$20:$R$20,1,'Echantillon (1)'!AU31))</f>
        <v>10. Métaux</v>
      </c>
      <c r="AW31" s="40">
        <f t="shared" ca="1" si="26"/>
        <v>0</v>
      </c>
      <c r="AX31" s="40"/>
      <c r="AY31" s="40">
        <f t="shared" ca="1" si="20"/>
        <v>0</v>
      </c>
      <c r="AZ31" s="7"/>
      <c r="BA31" s="9">
        <f t="shared" ca="1" si="5"/>
        <v>0</v>
      </c>
      <c r="BC31" s="10">
        <f t="shared" ca="1" si="6"/>
        <v>0</v>
      </c>
      <c r="BD31" s="19">
        <f t="shared" si="25"/>
        <v>10</v>
      </c>
      <c r="BE31" s="1" t="str">
        <f>IF(BD31=0,0,INDEX(Catégories!$D$20:$R$20,1,'Echantillon (1)'!BD31))</f>
        <v>10. Métaux</v>
      </c>
      <c r="BF31" s="38">
        <f t="shared" ca="1" si="21"/>
        <v>0</v>
      </c>
    </row>
    <row r="32" spans="1:59" x14ac:dyDescent="0.3">
      <c r="A32" s="53">
        <f t="shared" ca="1" si="22"/>
        <v>11</v>
      </c>
      <c r="B32" s="19">
        <f ca="1">IF(A32=0,0,HLOOKUP(A32-1,OFFSET(Catégories!$D$18:$D$19,0,0,2,Catégories!$C$17),2,TRUE))</f>
        <v>3</v>
      </c>
      <c r="C32" s="19">
        <f ca="1">IF(A32=0,0,A32-OFFSET(Catégories!$D$18,0,B32-1,,))</f>
        <v>2</v>
      </c>
      <c r="F32" s="1" t="str">
        <f ca="1">IF(A32=0,0,INDEX(Catégories!$D$20:$R$20,1,'Echantillon (1)'!B32))</f>
        <v xml:space="preserve">3. Cartons </v>
      </c>
      <c r="G32" s="1" t="str">
        <f ca="1">IF(A32=0,0,INDEX(OFFSET(Catégories!$D$21:$D$31,0,0,10,Catégories!$C$17),'Echantillon (1)'!C32,'Echantillon (1)'!B32))</f>
        <v>3.2 Emballages cartons ondulés</v>
      </c>
      <c r="I32" s="41">
        <v>0</v>
      </c>
      <c r="J32" s="41">
        <v>0</v>
      </c>
      <c r="K32" s="41">
        <f t="shared" si="7"/>
        <v>0</v>
      </c>
      <c r="L32" s="6"/>
      <c r="M32" s="38">
        <f t="shared" si="8"/>
        <v>0</v>
      </c>
      <c r="N32" s="38"/>
      <c r="O32" s="38">
        <f t="shared" si="9"/>
        <v>0</v>
      </c>
      <c r="Q32" s="41">
        <v>0</v>
      </c>
      <c r="R32" s="41">
        <v>0</v>
      </c>
      <c r="S32" s="41">
        <f t="shared" si="10"/>
        <v>0</v>
      </c>
      <c r="T32" s="6"/>
      <c r="U32" s="38">
        <f t="shared" si="11"/>
        <v>0</v>
      </c>
      <c r="V32" s="38"/>
      <c r="W32" s="38">
        <f t="shared" si="12"/>
        <v>0</v>
      </c>
      <c r="Y32" s="41">
        <v>0</v>
      </c>
      <c r="Z32" s="41">
        <v>0</v>
      </c>
      <c r="AA32" s="41">
        <f t="shared" si="13"/>
        <v>0</v>
      </c>
      <c r="AB32" s="6"/>
      <c r="AC32" s="38">
        <f t="shared" si="14"/>
        <v>0</v>
      </c>
      <c r="AD32" s="38"/>
      <c r="AE32" s="38">
        <f t="shared" si="15"/>
        <v>0</v>
      </c>
      <c r="AH32" s="41">
        <f t="shared" si="16"/>
        <v>0</v>
      </c>
      <c r="AI32" s="41">
        <f t="shared" si="2"/>
        <v>0</v>
      </c>
      <c r="AJ32" s="41">
        <f t="shared" si="3"/>
        <v>0</v>
      </c>
      <c r="AK32" s="41">
        <f t="shared" ca="1" si="17"/>
        <v>0</v>
      </c>
      <c r="AL32" s="38">
        <f t="shared" ca="1" si="18"/>
        <v>0</v>
      </c>
      <c r="AO32" s="1" t="str">
        <f ca="1">IF(A32=0,0,INDEX(OFFSET(Catégories!$D$21:$D$31,0,0,10,Catégories!$C$17),'Echantillon (1)'!C32,'Echantillon (1)'!B32))</f>
        <v>3.2 Emballages cartons ondulés</v>
      </c>
      <c r="AP32" s="38">
        <f t="shared" ca="1" si="4"/>
        <v>0</v>
      </c>
      <c r="AR32" s="19">
        <f t="shared" si="23"/>
        <v>11</v>
      </c>
      <c r="AS32" s="1" t="str">
        <f>IF(AR32=0,0,INDEX(Catégories!$D$20:$R$20,1,'Echantillon (1)'!AR32))</f>
        <v>11. incombustibles non classés</v>
      </c>
      <c r="AT32" s="38">
        <f t="shared" ca="1" si="19"/>
        <v>0</v>
      </c>
      <c r="AU32" s="19">
        <f t="shared" si="24"/>
        <v>11</v>
      </c>
      <c r="AV32" s="1" t="str">
        <f>IF(AU32=0,0,INDEX(Catégories!$D$20:$R$20,1,'Echantillon (1)'!AU32))</f>
        <v>11. incombustibles non classés</v>
      </c>
      <c r="AW32" s="40">
        <f t="shared" ca="1" si="26"/>
        <v>0</v>
      </c>
      <c r="AX32" s="40"/>
      <c r="AY32" s="40">
        <f t="shared" ca="1" si="20"/>
        <v>0</v>
      </c>
      <c r="AZ32" s="7"/>
      <c r="BA32" s="9">
        <f t="shared" ca="1" si="5"/>
        <v>0</v>
      </c>
      <c r="BC32" s="10">
        <f t="shared" ca="1" si="6"/>
        <v>0</v>
      </c>
      <c r="BD32" s="19">
        <f t="shared" si="25"/>
        <v>11</v>
      </c>
      <c r="BE32" s="1" t="str">
        <f>IF(BD32=0,0,INDEX(Catégories!$D$20:$R$20,1,'Echantillon (1)'!BD32))</f>
        <v>11. incombustibles non classés</v>
      </c>
      <c r="BF32" s="38">
        <f t="shared" ca="1" si="21"/>
        <v>0</v>
      </c>
    </row>
    <row r="33" spans="1:58" x14ac:dyDescent="0.3">
      <c r="A33" s="53">
        <f t="shared" ca="1" si="22"/>
        <v>12</v>
      </c>
      <c r="B33" s="19">
        <f ca="1">IF(A33=0,0,HLOOKUP(A33-1,OFFSET(Catégories!$D$18:$D$19,0,0,2,Catégories!$C$17),2,TRUE))</f>
        <v>3</v>
      </c>
      <c r="C33" s="19">
        <f ca="1">IF(A33=0,0,A33-OFFSET(Catégories!$D$18,0,B33-1,,))</f>
        <v>3</v>
      </c>
      <c r="F33" s="1" t="str">
        <f ca="1">IF(A33=0,0,INDEX(Catégories!$D$20:$R$20,1,'Echantillon (1)'!B33))</f>
        <v xml:space="preserve">3. Cartons </v>
      </c>
      <c r="G33" s="1" t="str">
        <f ca="1">IF(A33=0,0,INDEX(OFFSET(Catégories!$D$21:$D$31,0,0,10,Catégories!$C$17),'Echantillon (1)'!C33,'Echantillon (1)'!B33))</f>
        <v xml:space="preserve">3.3 Autres cartons </v>
      </c>
      <c r="I33" s="41">
        <v>0</v>
      </c>
      <c r="J33" s="41">
        <v>0</v>
      </c>
      <c r="K33" s="41">
        <f t="shared" si="7"/>
        <v>0</v>
      </c>
      <c r="L33" s="6"/>
      <c r="M33" s="38">
        <f t="shared" si="8"/>
        <v>0</v>
      </c>
      <c r="N33" s="38"/>
      <c r="O33" s="38">
        <f t="shared" si="9"/>
        <v>0</v>
      </c>
      <c r="Q33" s="41">
        <v>0</v>
      </c>
      <c r="R33" s="41">
        <v>0</v>
      </c>
      <c r="S33" s="41">
        <f t="shared" si="10"/>
        <v>0</v>
      </c>
      <c r="T33" s="6"/>
      <c r="U33" s="38">
        <f t="shared" si="11"/>
        <v>0</v>
      </c>
      <c r="V33" s="38"/>
      <c r="W33" s="38">
        <f t="shared" si="12"/>
        <v>0</v>
      </c>
      <c r="Y33" s="41">
        <v>0</v>
      </c>
      <c r="Z33" s="41">
        <v>0</v>
      </c>
      <c r="AA33" s="41">
        <f t="shared" si="13"/>
        <v>0</v>
      </c>
      <c r="AB33" s="6"/>
      <c r="AC33" s="38">
        <f t="shared" si="14"/>
        <v>0</v>
      </c>
      <c r="AD33" s="38"/>
      <c r="AE33" s="38">
        <f t="shared" si="15"/>
        <v>0</v>
      </c>
      <c r="AH33" s="41">
        <f t="shared" si="16"/>
        <v>0</v>
      </c>
      <c r="AI33" s="41">
        <f t="shared" si="2"/>
        <v>0</v>
      </c>
      <c r="AJ33" s="41">
        <f t="shared" si="3"/>
        <v>0</v>
      </c>
      <c r="AK33" s="41">
        <f t="shared" ca="1" si="17"/>
        <v>0</v>
      </c>
      <c r="AL33" s="38">
        <f t="shared" ca="1" si="18"/>
        <v>0</v>
      </c>
      <c r="AO33" s="1" t="str">
        <f ca="1">IF(A33=0,0,INDEX(OFFSET(Catégories!$D$21:$D$31,0,0,10,Catégories!$C$17),'Echantillon (1)'!C33,'Echantillon (1)'!B33))</f>
        <v xml:space="preserve">3.3 Autres cartons </v>
      </c>
      <c r="AP33" s="38">
        <f t="shared" ca="1" si="4"/>
        <v>0</v>
      </c>
      <c r="AR33" s="19">
        <f t="shared" si="23"/>
        <v>12</v>
      </c>
      <c r="AS33" s="1" t="str">
        <f>IF(AR33=0,0,INDEX(Catégories!$D$20:$R$20,1,'Echantillon (1)'!AR33))</f>
        <v>12. Déchets
 dangereux</v>
      </c>
      <c r="AT33" s="38">
        <f t="shared" ca="1" si="19"/>
        <v>0</v>
      </c>
      <c r="AU33" s="19">
        <f t="shared" si="24"/>
        <v>12</v>
      </c>
      <c r="AV33" s="1" t="str">
        <f>IF(AU33=0,0,INDEX(Catégories!$D$20:$R$20,1,'Echantillon (1)'!AU33))</f>
        <v>12. Déchets
 dangereux</v>
      </c>
      <c r="AW33" s="40">
        <f t="shared" ca="1" si="26"/>
        <v>0</v>
      </c>
      <c r="AX33" s="40"/>
      <c r="AY33" s="40">
        <f t="shared" ca="1" si="20"/>
        <v>0</v>
      </c>
      <c r="AZ33" s="7"/>
      <c r="BA33" s="9">
        <f t="shared" ca="1" si="5"/>
        <v>0</v>
      </c>
      <c r="BC33" s="10">
        <f t="shared" ca="1" si="6"/>
        <v>0</v>
      </c>
      <c r="BD33" s="19">
        <f t="shared" si="25"/>
        <v>12</v>
      </c>
      <c r="BE33" s="1" t="str">
        <f>IF(BD33=0,0,INDEX(Catégories!$D$20:$R$20,1,'Echantillon (1)'!BD33))</f>
        <v>12. Déchets
 dangereux</v>
      </c>
      <c r="BF33" s="38">
        <f t="shared" ca="1" si="21"/>
        <v>0</v>
      </c>
    </row>
    <row r="34" spans="1:58" x14ac:dyDescent="0.3">
      <c r="A34" s="53">
        <f t="shared" ca="1" si="22"/>
        <v>13</v>
      </c>
      <c r="B34" s="19">
        <f ca="1">IF(A34=0,0,HLOOKUP(A34-1,OFFSET(Catégories!$D$18:$D$19,0,0,2,Catégories!$C$17),2,TRUE))</f>
        <v>4</v>
      </c>
      <c r="C34" s="19">
        <f ca="1">IF(A34=0,0,A34-OFFSET(Catégories!$D$18,0,B34-1,,))</f>
        <v>1</v>
      </c>
      <c r="F34" s="1" t="str">
        <f ca="1">IF(A34=0,0,INDEX(Catégories!$D$20:$R$20,1,'Echantillon (1)'!B34))</f>
        <v>4. Composites</v>
      </c>
      <c r="G34" s="1" t="str">
        <f ca="1">IF(A34=0,0,INDEX(OFFSET(Catégories!$D$21:$D$31,0,0,10,Catégories!$C$17),'Echantillon (1)'!C34,'Echantillon (1)'!B34))</f>
        <v>4.1 Composites ELA</v>
      </c>
      <c r="I34" s="41">
        <v>0</v>
      </c>
      <c r="J34" s="41">
        <v>0</v>
      </c>
      <c r="K34" s="41">
        <f t="shared" si="7"/>
        <v>0</v>
      </c>
      <c r="L34" s="6"/>
      <c r="M34" s="38">
        <f t="shared" si="8"/>
        <v>0</v>
      </c>
      <c r="N34" s="38"/>
      <c r="O34" s="38">
        <f t="shared" si="9"/>
        <v>0</v>
      </c>
      <c r="Q34" s="41">
        <v>0</v>
      </c>
      <c r="R34" s="41">
        <v>0</v>
      </c>
      <c r="S34" s="41">
        <f t="shared" si="10"/>
        <v>0</v>
      </c>
      <c r="T34" s="6"/>
      <c r="U34" s="38">
        <f t="shared" si="11"/>
        <v>0</v>
      </c>
      <c r="V34" s="38"/>
      <c r="W34" s="38">
        <f t="shared" si="12"/>
        <v>0</v>
      </c>
      <c r="Y34" s="41">
        <v>0</v>
      </c>
      <c r="Z34" s="41">
        <v>0</v>
      </c>
      <c r="AA34" s="41">
        <f t="shared" si="13"/>
        <v>0</v>
      </c>
      <c r="AB34" s="6"/>
      <c r="AC34" s="38">
        <f t="shared" si="14"/>
        <v>0</v>
      </c>
      <c r="AD34" s="38"/>
      <c r="AE34" s="38">
        <f t="shared" si="15"/>
        <v>0</v>
      </c>
      <c r="AH34" s="41">
        <f t="shared" si="16"/>
        <v>0</v>
      </c>
      <c r="AI34" s="41">
        <f t="shared" si="2"/>
        <v>0</v>
      </c>
      <c r="AJ34" s="41">
        <f t="shared" si="3"/>
        <v>0</v>
      </c>
      <c r="AK34" s="41">
        <f t="shared" ca="1" si="17"/>
        <v>0</v>
      </c>
      <c r="AL34" s="38">
        <f t="shared" ca="1" si="18"/>
        <v>0</v>
      </c>
      <c r="AO34" s="1" t="str">
        <f ca="1">IF(A34=0,0,INDEX(OFFSET(Catégories!$D$21:$D$31,0,0,10,Catégories!$C$17),'Echantillon (1)'!C34,'Echantillon (1)'!B34))</f>
        <v>4.1 Composites ELA</v>
      </c>
      <c r="AP34" s="38">
        <f t="shared" ca="1" si="4"/>
        <v>0</v>
      </c>
      <c r="AR34" s="19">
        <f t="shared" si="23"/>
        <v>13</v>
      </c>
      <c r="AS34" s="1" t="str">
        <f>IF(AR34=0,0,INDEX(Catégories!$D$20:$R$20,1,'Echantillon (1)'!AR34))</f>
        <v>13. Fines</v>
      </c>
      <c r="AT34" s="38">
        <f t="shared" ca="1" si="19"/>
        <v>0.34625454545454543</v>
      </c>
      <c r="AU34" s="19">
        <f t="shared" si="24"/>
        <v>13</v>
      </c>
      <c r="AV34" s="1" t="str">
        <f>IF(AU34=0,0,INDEX(Catégories!$D$20:$R$20,1,'Echantillon (1)'!AU34))</f>
        <v>13. Fines</v>
      </c>
      <c r="AW34" s="40">
        <f t="shared" ca="1" si="26"/>
        <v>0</v>
      </c>
      <c r="AX34" s="40"/>
      <c r="AY34" s="40">
        <f t="shared" ca="1" si="20"/>
        <v>0</v>
      </c>
      <c r="AZ34" s="7"/>
      <c r="BA34" s="9">
        <f t="shared" ca="1" si="5"/>
        <v>0</v>
      </c>
      <c r="BC34" s="10">
        <f t="shared" si="6"/>
        <v>63.48</v>
      </c>
      <c r="BD34" s="19">
        <f t="shared" si="25"/>
        <v>13</v>
      </c>
      <c r="BE34" s="1" t="str">
        <f>IF(BD34=0,0,INDEX(Catégories!$D$20:$R$20,1,'Echantillon (1)'!BD34))</f>
        <v>13. Fines</v>
      </c>
      <c r="BF34" s="38">
        <f t="shared" ca="1" si="21"/>
        <v>0.11541818181818181</v>
      </c>
    </row>
    <row r="35" spans="1:58" x14ac:dyDescent="0.3">
      <c r="A35" s="53">
        <f t="shared" ca="1" si="22"/>
        <v>14</v>
      </c>
      <c r="B35" s="19">
        <f ca="1">IF(A35=0,0,HLOOKUP(A35-1,OFFSET(Catégories!$D$18:$D$19,0,0,2,Catégories!$C$17),2,TRUE))</f>
        <v>4</v>
      </c>
      <c r="C35" s="19">
        <f ca="1">IF(A35=0,0,A35-OFFSET(Catégories!$D$18,0,B35-1,,))</f>
        <v>2</v>
      </c>
      <c r="F35" s="1" t="str">
        <f ca="1">IF(A35=0,0,INDEX(Catégories!$D$20:$R$20,1,'Echantillon (1)'!B35))</f>
        <v>4. Composites</v>
      </c>
      <c r="G35" s="1" t="str">
        <f ca="1">IF(A35=0,0,INDEX(OFFSET(Catégories!$D$21:$D$31,0,0,10,Catégories!$C$17),'Echantillon (1)'!C35,'Echantillon (1)'!B35))</f>
        <v>4.2 PAM</v>
      </c>
      <c r="I35" s="41">
        <v>0</v>
      </c>
      <c r="J35" s="41">
        <v>0</v>
      </c>
      <c r="K35" s="41">
        <f t="shared" si="7"/>
        <v>0</v>
      </c>
      <c r="L35" s="6"/>
      <c r="M35" s="38">
        <f t="shared" si="8"/>
        <v>0</v>
      </c>
      <c r="N35" s="38"/>
      <c r="O35" s="38">
        <f t="shared" si="9"/>
        <v>0</v>
      </c>
      <c r="Q35" s="41">
        <v>0</v>
      </c>
      <c r="R35" s="41">
        <v>0</v>
      </c>
      <c r="S35" s="41">
        <f t="shared" si="10"/>
        <v>0</v>
      </c>
      <c r="T35" s="6"/>
      <c r="U35" s="38">
        <f t="shared" si="11"/>
        <v>0</v>
      </c>
      <c r="V35" s="38"/>
      <c r="W35" s="38">
        <f t="shared" si="12"/>
        <v>0</v>
      </c>
      <c r="Y35" s="41">
        <v>0</v>
      </c>
      <c r="Z35" s="41">
        <v>0</v>
      </c>
      <c r="AA35" s="41">
        <f t="shared" si="13"/>
        <v>0</v>
      </c>
      <c r="AB35" s="6"/>
      <c r="AC35" s="38">
        <f t="shared" si="14"/>
        <v>0</v>
      </c>
      <c r="AD35" s="38"/>
      <c r="AE35" s="38">
        <f t="shared" si="15"/>
        <v>0</v>
      </c>
      <c r="AH35" s="41">
        <f t="shared" si="16"/>
        <v>0</v>
      </c>
      <c r="AI35" s="41">
        <f t="shared" si="2"/>
        <v>0</v>
      </c>
      <c r="AJ35" s="41">
        <f t="shared" si="3"/>
        <v>0</v>
      </c>
      <c r="AK35" s="41">
        <f t="shared" ca="1" si="17"/>
        <v>0</v>
      </c>
      <c r="AL35" s="38">
        <f t="shared" ca="1" si="18"/>
        <v>0</v>
      </c>
      <c r="AO35" s="1" t="str">
        <f ca="1">IF(A35=0,0,INDEX(OFFSET(Catégories!$D$21:$D$31,0,0,10,Catégories!$C$17),'Echantillon (1)'!C35,'Echantillon (1)'!B35))</f>
        <v>4.2 PAM</v>
      </c>
      <c r="AP35" s="38">
        <f t="shared" ca="1" si="4"/>
        <v>0</v>
      </c>
      <c r="AR35" s="19">
        <f t="shared" si="23"/>
        <v>0</v>
      </c>
      <c r="AS35" s="1">
        <f>IF(AR35=0,0,INDEX(Catégories!$D$20:$R$20,1,'Echantillon (1)'!AR35))</f>
        <v>0</v>
      </c>
      <c r="AT35" s="38">
        <f t="shared" ca="1" si="19"/>
        <v>0</v>
      </c>
      <c r="AU35" s="19">
        <f t="shared" si="24"/>
        <v>0</v>
      </c>
      <c r="AV35" s="1">
        <f>IF(AU35=0,0,INDEX(Catégories!$D$20:$R$20,1,'Echantillon (1)'!AU35))</f>
        <v>0</v>
      </c>
      <c r="AW35" s="38">
        <f t="shared" ca="1" si="26"/>
        <v>0</v>
      </c>
      <c r="AX35" s="38"/>
      <c r="AY35" s="40">
        <f t="shared" ca="1" si="20"/>
        <v>0</v>
      </c>
      <c r="AZ35" s="7"/>
      <c r="BA35" s="9">
        <f t="shared" ca="1" si="5"/>
        <v>0</v>
      </c>
      <c r="BC35" s="10">
        <f t="shared" ca="1" si="6"/>
        <v>0</v>
      </c>
      <c r="BD35" s="19">
        <f t="shared" si="25"/>
        <v>0</v>
      </c>
      <c r="BE35" s="1">
        <f>IF(BD35=0,0,INDEX(Catégories!$D$20:$R$20,1,'Echantillon (1)'!BD35))</f>
        <v>0</v>
      </c>
      <c r="BF35" s="38">
        <f t="shared" ca="1" si="21"/>
        <v>0</v>
      </c>
    </row>
    <row r="36" spans="1:58" x14ac:dyDescent="0.3">
      <c r="A36" s="53">
        <f t="shared" ca="1" si="22"/>
        <v>15</v>
      </c>
      <c r="B36" s="19">
        <f ca="1">IF(A36=0,0,HLOOKUP(A36-1,OFFSET(Catégories!$D$18:$D$19,0,0,2,Catégories!$C$17),2,TRUE))</f>
        <v>4</v>
      </c>
      <c r="C36" s="19">
        <f ca="1">IF(A36=0,0,A36-OFFSET(Catégories!$D$18,0,B36-1,,))</f>
        <v>3</v>
      </c>
      <c r="F36" s="1" t="str">
        <f ca="1">IF(A36=0,0,INDEX(Catégories!$D$20:$R$20,1,'Echantillon (1)'!B36))</f>
        <v>4. Composites</v>
      </c>
      <c r="G36" s="1" t="str">
        <f ca="1">IF(A36=0,0,INDEX(OFFSET(Catégories!$D$21:$D$31,0,0,10,Catégories!$C$17),'Echantillon (1)'!C36,'Echantillon (1)'!B36))</f>
        <v>4.3 Autres emballages composites</v>
      </c>
      <c r="I36" s="41">
        <v>0</v>
      </c>
      <c r="J36" s="41">
        <v>0</v>
      </c>
      <c r="K36" s="41">
        <f t="shared" si="7"/>
        <v>0</v>
      </c>
      <c r="L36" s="6"/>
      <c r="M36" s="38">
        <f t="shared" si="8"/>
        <v>0</v>
      </c>
      <c r="N36" s="38"/>
      <c r="O36" s="38">
        <f t="shared" si="9"/>
        <v>0</v>
      </c>
      <c r="Q36" s="41">
        <v>0</v>
      </c>
      <c r="R36" s="41">
        <v>0</v>
      </c>
      <c r="S36" s="41">
        <f t="shared" si="10"/>
        <v>0</v>
      </c>
      <c r="T36" s="6"/>
      <c r="U36" s="38">
        <f t="shared" si="11"/>
        <v>0</v>
      </c>
      <c r="V36" s="38"/>
      <c r="W36" s="38">
        <f t="shared" si="12"/>
        <v>0</v>
      </c>
      <c r="Y36" s="41">
        <v>0</v>
      </c>
      <c r="Z36" s="41">
        <v>0</v>
      </c>
      <c r="AA36" s="41">
        <f t="shared" si="13"/>
        <v>0</v>
      </c>
      <c r="AB36" s="6"/>
      <c r="AC36" s="38">
        <f t="shared" si="14"/>
        <v>0</v>
      </c>
      <c r="AD36" s="38"/>
      <c r="AE36" s="38">
        <f t="shared" si="15"/>
        <v>0</v>
      </c>
      <c r="AH36" s="41">
        <f t="shared" si="16"/>
        <v>0</v>
      </c>
      <c r="AI36" s="41">
        <f t="shared" si="2"/>
        <v>0</v>
      </c>
      <c r="AJ36" s="41">
        <f t="shared" si="3"/>
        <v>0</v>
      </c>
      <c r="AK36" s="41">
        <f t="shared" ca="1" si="17"/>
        <v>0</v>
      </c>
      <c r="AL36" s="38">
        <f t="shared" ca="1" si="18"/>
        <v>0</v>
      </c>
      <c r="AO36" s="1" t="str">
        <f ca="1">IF(A36=0,0,INDEX(OFFSET(Catégories!$D$21:$D$31,0,0,10,Catégories!$C$17),'Echantillon (1)'!C36,'Echantillon (1)'!B36))</f>
        <v>4.3 Autres emballages composites</v>
      </c>
      <c r="AP36" s="38">
        <f t="shared" ca="1" si="4"/>
        <v>0</v>
      </c>
      <c r="AR36" s="19">
        <f t="shared" si="23"/>
        <v>0</v>
      </c>
      <c r="AS36" s="1">
        <f>IF(AR36=0,0,INDEX(Catégories!$D$20:$R$20,1,'Echantillon (1)'!AR36))</f>
        <v>0</v>
      </c>
      <c r="AT36" s="38">
        <f t="shared" ca="1" si="19"/>
        <v>0</v>
      </c>
      <c r="AU36" s="19">
        <f t="shared" si="24"/>
        <v>0</v>
      </c>
      <c r="AV36" s="1">
        <f>IF(AU36=0,0,INDEX(Catégories!$D$20:$R$20,1,'Echantillon (1)'!AU36))</f>
        <v>0</v>
      </c>
      <c r="AW36" s="38">
        <f t="shared" ca="1" si="26"/>
        <v>0</v>
      </c>
      <c r="AX36" s="38"/>
      <c r="AY36" s="40">
        <f t="shared" ca="1" si="20"/>
        <v>0</v>
      </c>
      <c r="AZ36" s="7"/>
      <c r="BA36" s="9">
        <f t="shared" ca="1" si="5"/>
        <v>0</v>
      </c>
      <c r="BC36" s="10">
        <f t="shared" ca="1" si="6"/>
        <v>0</v>
      </c>
      <c r="BD36" s="19">
        <f t="shared" si="25"/>
        <v>0</v>
      </c>
      <c r="BE36" s="1">
        <f>IF(BD36=0,0,INDEX(Catégories!$D$20:$R$20,1,'Echantillon (1)'!BD36))</f>
        <v>0</v>
      </c>
      <c r="BF36" s="38">
        <f t="shared" ca="1" si="21"/>
        <v>0</v>
      </c>
    </row>
    <row r="37" spans="1:58" x14ac:dyDescent="0.3">
      <c r="A37" s="53">
        <f t="shared" ca="1" si="22"/>
        <v>16</v>
      </c>
      <c r="B37" s="19">
        <f ca="1">IF(A37=0,0,HLOOKUP(A37-1,OFFSET(Catégories!$D$18:$D$19,0,0,2,Catégories!$C$17),2,TRUE))</f>
        <v>5</v>
      </c>
      <c r="C37" s="19">
        <f ca="1">IF(A37=0,0,A37-OFFSET(Catégories!$D$18,0,B37-1,,))</f>
        <v>1</v>
      </c>
      <c r="F37" s="1" t="str">
        <f ca="1">IF(A37=0,0,INDEX(Catégories!$D$20:$R$20,1,'Echantillon (1)'!B37))</f>
        <v xml:space="preserve">5. Textiles </v>
      </c>
      <c r="G37" s="1" t="str">
        <f ca="1">IF(A37=0,0,INDEX(OFFSET(Catégories!$D$21:$D$31,0,0,10,Catégories!$C$17),'Echantillon (1)'!C37,'Echantillon (1)'!B37))</f>
        <v>5. Textiles</v>
      </c>
      <c r="I37" s="41">
        <v>0</v>
      </c>
      <c r="J37" s="41">
        <v>0</v>
      </c>
      <c r="K37" s="41">
        <f t="shared" si="7"/>
        <v>0</v>
      </c>
      <c r="L37" s="6"/>
      <c r="M37" s="38">
        <f t="shared" si="8"/>
        <v>0</v>
      </c>
      <c r="N37" s="38"/>
      <c r="O37" s="38">
        <f t="shared" si="9"/>
        <v>0</v>
      </c>
      <c r="Q37" s="41">
        <v>0</v>
      </c>
      <c r="R37" s="41">
        <v>0</v>
      </c>
      <c r="S37" s="41">
        <f t="shared" si="10"/>
        <v>0</v>
      </c>
      <c r="T37" s="6"/>
      <c r="U37" s="38">
        <f t="shared" si="11"/>
        <v>0</v>
      </c>
      <c r="V37" s="38"/>
      <c r="W37" s="38">
        <f t="shared" si="12"/>
        <v>0</v>
      </c>
      <c r="Y37" s="41">
        <v>0</v>
      </c>
      <c r="Z37" s="41">
        <v>0</v>
      </c>
      <c r="AA37" s="41">
        <f t="shared" si="13"/>
        <v>0</v>
      </c>
      <c r="AB37" s="6"/>
      <c r="AC37" s="38">
        <f t="shared" si="14"/>
        <v>0</v>
      </c>
      <c r="AD37" s="38"/>
      <c r="AE37" s="38">
        <f t="shared" si="15"/>
        <v>0</v>
      </c>
      <c r="AH37" s="41">
        <f t="shared" si="16"/>
        <v>0</v>
      </c>
      <c r="AI37" s="41">
        <f t="shared" si="2"/>
        <v>0</v>
      </c>
      <c r="AJ37" s="41">
        <f t="shared" si="3"/>
        <v>0</v>
      </c>
      <c r="AK37" s="41">
        <f t="shared" ca="1" si="17"/>
        <v>0</v>
      </c>
      <c r="AL37" s="38">
        <f t="shared" ca="1" si="18"/>
        <v>0</v>
      </c>
      <c r="AO37" s="1" t="str">
        <f ca="1">IF(A37=0,0,INDEX(OFFSET(Catégories!$D$21:$D$31,0,0,10,Catégories!$C$17),'Echantillon (1)'!C37,'Echantillon (1)'!B37))</f>
        <v>5. Textiles</v>
      </c>
      <c r="AP37" s="38">
        <f t="shared" ca="1" si="4"/>
        <v>0</v>
      </c>
      <c r="AR37" s="19">
        <f t="shared" si="23"/>
        <v>0</v>
      </c>
      <c r="AS37" s="1">
        <f>IF(AR37=0,0,INDEX(Catégories!$D$20:$R$20,1,'Echantillon (1)'!AR37))</f>
        <v>0</v>
      </c>
      <c r="AT37" s="38">
        <f t="shared" ca="1" si="19"/>
        <v>0</v>
      </c>
      <c r="AU37" s="19">
        <f t="shared" si="24"/>
        <v>0</v>
      </c>
      <c r="AV37" s="1">
        <f>IF(AU37=0,0,INDEX(Catégories!$D$20:$R$20,1,'Echantillon (1)'!AU37))</f>
        <v>0</v>
      </c>
      <c r="AW37" s="38">
        <f t="shared" ca="1" si="26"/>
        <v>0</v>
      </c>
      <c r="AX37" s="38"/>
      <c r="AY37" s="40">
        <f t="shared" ca="1" si="20"/>
        <v>0</v>
      </c>
      <c r="AZ37" s="7"/>
      <c r="BA37" s="9">
        <f t="shared" ca="1" si="5"/>
        <v>0</v>
      </c>
      <c r="BC37" s="10">
        <f t="shared" ca="1" si="6"/>
        <v>0</v>
      </c>
      <c r="BD37" s="19">
        <f t="shared" si="25"/>
        <v>0</v>
      </c>
      <c r="BE37" s="1">
        <f>IF(BD37=0,0,INDEX(Catégories!$D$20:$R$20,1,'Echantillon (1)'!BD37))</f>
        <v>0</v>
      </c>
      <c r="BF37" s="38">
        <f t="shared" ca="1" si="21"/>
        <v>0</v>
      </c>
    </row>
    <row r="38" spans="1:58" x14ac:dyDescent="0.3">
      <c r="A38" s="53">
        <f t="shared" ca="1" si="22"/>
        <v>17</v>
      </c>
      <c r="B38" s="19">
        <f ca="1">IF(A38=0,0,HLOOKUP(A38-1,OFFSET(Catégories!$D$18:$D$19,0,0,2,Catégories!$C$17),2,TRUE))</f>
        <v>6</v>
      </c>
      <c r="C38" s="19">
        <f ca="1">IF(A38=0,0,A38-OFFSET(Catégories!$D$18,0,B38-1,,))</f>
        <v>1</v>
      </c>
      <c r="F38" s="1" t="str">
        <f ca="1">IF(A38=0,0,INDEX(Catégories!$D$20:$R$20,1,'Echantillon (1)'!B38))</f>
        <v>6. Textiles sanitaires</v>
      </c>
      <c r="G38" s="1" t="str">
        <f ca="1">IF(A38=0,0,INDEX(OFFSET(Catégories!$D$21:$D$31,0,0,10,Catégories!$C$17),'Echantillon (1)'!C38,'Echantillon (1)'!B38))</f>
        <v xml:space="preserve">6.1 Fraction hygiénique </v>
      </c>
      <c r="I38" s="41">
        <v>0</v>
      </c>
      <c r="J38" s="41">
        <v>0</v>
      </c>
      <c r="K38" s="41">
        <f t="shared" si="7"/>
        <v>0</v>
      </c>
      <c r="L38" s="6"/>
      <c r="M38" s="38">
        <f t="shared" si="8"/>
        <v>0</v>
      </c>
      <c r="N38" s="38"/>
      <c r="O38" s="38">
        <f t="shared" si="9"/>
        <v>0</v>
      </c>
      <c r="Q38" s="41">
        <v>0</v>
      </c>
      <c r="R38" s="41">
        <v>0</v>
      </c>
      <c r="S38" s="41">
        <f t="shared" si="10"/>
        <v>0</v>
      </c>
      <c r="T38" s="6"/>
      <c r="U38" s="38">
        <f t="shared" si="11"/>
        <v>0</v>
      </c>
      <c r="V38" s="38"/>
      <c r="W38" s="38">
        <f t="shared" si="12"/>
        <v>0</v>
      </c>
      <c r="Y38" s="41">
        <v>0</v>
      </c>
      <c r="Z38" s="41">
        <v>0</v>
      </c>
      <c r="AA38" s="41">
        <f t="shared" si="13"/>
        <v>0</v>
      </c>
      <c r="AB38" s="6"/>
      <c r="AC38" s="38">
        <f t="shared" si="14"/>
        <v>0</v>
      </c>
      <c r="AD38" s="38"/>
      <c r="AE38" s="38">
        <f t="shared" si="15"/>
        <v>0</v>
      </c>
      <c r="AH38" s="41">
        <f t="shared" si="16"/>
        <v>0</v>
      </c>
      <c r="AI38" s="41">
        <f t="shared" si="2"/>
        <v>0</v>
      </c>
      <c r="AJ38" s="41">
        <f t="shared" si="3"/>
        <v>0</v>
      </c>
      <c r="AK38" s="41">
        <f t="shared" ca="1" si="17"/>
        <v>0</v>
      </c>
      <c r="AL38" s="38">
        <f t="shared" ca="1" si="18"/>
        <v>0</v>
      </c>
      <c r="AO38" s="1" t="str">
        <f ca="1">IF(A38=0,0,INDEX(OFFSET(Catégories!$D$21:$D$31,0,0,10,Catégories!$C$17),'Echantillon (1)'!C38,'Echantillon (1)'!B38))</f>
        <v xml:space="preserve">6.1 Fraction hygiénique </v>
      </c>
      <c r="AP38" s="38">
        <f t="shared" ca="1" si="4"/>
        <v>0</v>
      </c>
      <c r="AR38" s="19">
        <f t="shared" si="23"/>
        <v>0</v>
      </c>
      <c r="AS38" s="1">
        <f>IF(AR38=0,0,INDEX(Catégories!$D$20:$R$20,1,'Echantillon (1)'!AR38))</f>
        <v>0</v>
      </c>
      <c r="AT38" s="38">
        <f t="shared" ca="1" si="19"/>
        <v>0</v>
      </c>
      <c r="AU38" s="19">
        <f t="shared" si="24"/>
        <v>0</v>
      </c>
      <c r="AV38" s="1">
        <f>IF(AU38=0,0,INDEX(Catégories!$D$20:$R$20,1,'Echantillon (1)'!AU38))</f>
        <v>0</v>
      </c>
      <c r="AW38" s="38">
        <f t="shared" ca="1" si="26"/>
        <v>0</v>
      </c>
      <c r="AX38" s="38"/>
      <c r="AY38" s="40">
        <f t="shared" ca="1" si="20"/>
        <v>0</v>
      </c>
      <c r="AZ38" s="7"/>
      <c r="BA38" s="9">
        <f t="shared" ca="1" si="5"/>
        <v>0</v>
      </c>
      <c r="BC38" s="10">
        <f t="shared" ca="1" si="6"/>
        <v>0</v>
      </c>
      <c r="BD38" s="19">
        <f t="shared" si="25"/>
        <v>0</v>
      </c>
      <c r="BE38" s="1">
        <f>IF(BD38=0,0,INDEX(Catégories!$D$20:$R$20,1,'Echantillon (1)'!BD38))</f>
        <v>0</v>
      </c>
      <c r="BF38" s="38">
        <f t="shared" ca="1" si="21"/>
        <v>0</v>
      </c>
    </row>
    <row r="39" spans="1:58" x14ac:dyDescent="0.3">
      <c r="A39" s="53">
        <f t="shared" ca="1" si="22"/>
        <v>18</v>
      </c>
      <c r="B39" s="19">
        <f ca="1">IF(A39=0,0,HLOOKUP(A39-1,OFFSET(Catégories!$D$18:$D$19,0,0,2,Catégories!$C$17),2,TRUE))</f>
        <v>6</v>
      </c>
      <c r="C39" s="19">
        <f ca="1">IF(A39=0,0,A39-OFFSET(Catégories!$D$18,0,B39-1,,))</f>
        <v>2</v>
      </c>
      <c r="F39" s="1" t="str">
        <f ca="1">IF(A39=0,0,INDEX(Catégories!$D$20:$R$20,1,'Echantillon (1)'!B39))</f>
        <v>6. Textiles sanitaires</v>
      </c>
      <c r="G39" s="1" t="str">
        <f ca="1">IF(A39=0,0,INDEX(OFFSET(Catégories!$D$21:$D$31,0,0,10,Catégories!$C$17),'Echantillon (1)'!C39,'Echantillon (1)'!B39))</f>
        <v xml:space="preserve">6.2 Fraction papiers souillés </v>
      </c>
      <c r="I39" s="41">
        <v>0</v>
      </c>
      <c r="J39" s="41">
        <v>0</v>
      </c>
      <c r="K39" s="41">
        <f t="shared" si="7"/>
        <v>0</v>
      </c>
      <c r="L39" s="6"/>
      <c r="M39" s="38">
        <f t="shared" si="8"/>
        <v>0</v>
      </c>
      <c r="N39" s="38"/>
      <c r="O39" s="38">
        <f t="shared" si="9"/>
        <v>0</v>
      </c>
      <c r="Q39" s="41">
        <v>0</v>
      </c>
      <c r="R39" s="41">
        <v>0</v>
      </c>
      <c r="S39" s="41">
        <f t="shared" si="10"/>
        <v>0</v>
      </c>
      <c r="T39" s="6"/>
      <c r="U39" s="38">
        <f t="shared" si="11"/>
        <v>0</v>
      </c>
      <c r="V39" s="38"/>
      <c r="W39" s="38">
        <f t="shared" si="12"/>
        <v>0</v>
      </c>
      <c r="Y39" s="41">
        <v>0</v>
      </c>
      <c r="Z39" s="41">
        <v>0</v>
      </c>
      <c r="AA39" s="41">
        <f t="shared" si="13"/>
        <v>0</v>
      </c>
      <c r="AB39" s="6"/>
      <c r="AC39" s="38">
        <f t="shared" si="14"/>
        <v>0</v>
      </c>
      <c r="AD39" s="38"/>
      <c r="AE39" s="38">
        <f t="shared" si="15"/>
        <v>0</v>
      </c>
      <c r="AH39" s="41">
        <f t="shared" si="16"/>
        <v>0</v>
      </c>
      <c r="AI39" s="41">
        <f t="shared" si="2"/>
        <v>0</v>
      </c>
      <c r="AJ39" s="41">
        <f t="shared" si="3"/>
        <v>0</v>
      </c>
      <c r="AK39" s="41">
        <f t="shared" ca="1" si="17"/>
        <v>0</v>
      </c>
      <c r="AL39" s="38">
        <f t="shared" ca="1" si="18"/>
        <v>0</v>
      </c>
      <c r="AO39" s="1" t="str">
        <f ca="1">IF(A39=0,0,INDEX(OFFSET(Catégories!$D$21:$D$31,0,0,10,Catégories!$C$17),'Echantillon (1)'!C39,'Echantillon (1)'!B39))</f>
        <v xml:space="preserve">6.2 Fraction papiers souillés </v>
      </c>
      <c r="AP39" s="38">
        <f t="shared" ca="1" si="4"/>
        <v>0</v>
      </c>
      <c r="AR39" s="19">
        <f t="shared" si="23"/>
        <v>0</v>
      </c>
      <c r="AS39" s="1">
        <f>IF(AR39=0,0,INDEX(Catégories!$D$20:$R$20,1,'Echantillon (1)'!AR39))</f>
        <v>0</v>
      </c>
      <c r="AT39" s="38">
        <f t="shared" ca="1" si="19"/>
        <v>0</v>
      </c>
      <c r="AU39" s="19">
        <f t="shared" si="24"/>
        <v>0</v>
      </c>
      <c r="AV39" s="1">
        <f>IF(AU39=0,0,INDEX(Catégories!$D$20:$R$20,1,'Echantillon (1)'!AU39))</f>
        <v>0</v>
      </c>
      <c r="AW39" s="38">
        <f t="shared" ca="1" si="26"/>
        <v>0</v>
      </c>
      <c r="AX39" s="38"/>
      <c r="AY39" s="40">
        <f t="shared" ca="1" si="20"/>
        <v>0</v>
      </c>
      <c r="AZ39" s="7"/>
      <c r="BA39" s="9">
        <f t="shared" ca="1" si="5"/>
        <v>0</v>
      </c>
      <c r="BC39" s="10">
        <f t="shared" ca="1" si="6"/>
        <v>0</v>
      </c>
      <c r="BD39" s="19">
        <f t="shared" si="25"/>
        <v>0</v>
      </c>
      <c r="BE39" s="1">
        <f>IF(BD39=0,0,INDEX(Catégories!$D$20:$R$20,1,'Echantillon (1)'!BD39))</f>
        <v>0</v>
      </c>
      <c r="BF39" s="38">
        <f t="shared" ca="1" si="21"/>
        <v>0</v>
      </c>
    </row>
    <row r="40" spans="1:58" x14ac:dyDescent="0.3">
      <c r="A40" s="53">
        <f t="shared" ca="1" si="22"/>
        <v>19</v>
      </c>
      <c r="B40" s="19">
        <f ca="1">IF(A40=0,0,HLOOKUP(A40-1,OFFSET(Catégories!$D$18:$D$19,0,0,2,Catégories!$C$17),2,TRUE))</f>
        <v>7</v>
      </c>
      <c r="C40" s="19">
        <f ca="1">IF(A40=0,0,A40-OFFSET(Catégories!$D$18,0,B40-1,,))</f>
        <v>1</v>
      </c>
      <c r="F40" s="1" t="str">
        <f ca="1">IF(A40=0,0,INDEX(Catégories!$D$20:$R$20,1,'Echantillon (1)'!B40))</f>
        <v>7. Plastiques</v>
      </c>
      <c r="G40" s="1" t="str">
        <f ca="1">IF(A40=0,0,INDEX(OFFSET(Catégories!$D$21:$D$31,0,0,10,Catégories!$C$17),'Echantillon (1)'!C40,'Echantillon (1)'!B40))</f>
        <v>7,1 Sacs de caisse</v>
      </c>
      <c r="I40" s="41">
        <v>5</v>
      </c>
      <c r="J40" s="41">
        <v>0</v>
      </c>
      <c r="K40" s="41">
        <f t="shared" si="7"/>
        <v>5</v>
      </c>
      <c r="L40" s="6"/>
      <c r="M40" s="38">
        <f t="shared" ca="1" si="8"/>
        <v>1</v>
      </c>
      <c r="N40" s="38"/>
      <c r="O40" s="38">
        <f t="shared" si="9"/>
        <v>0.23809523809523808</v>
      </c>
      <c r="Q40" s="41">
        <v>5</v>
      </c>
      <c r="R40" s="41">
        <v>0</v>
      </c>
      <c r="S40" s="41">
        <f t="shared" si="10"/>
        <v>5</v>
      </c>
      <c r="T40" s="6"/>
      <c r="U40" s="38">
        <f t="shared" ca="1" si="11"/>
        <v>1</v>
      </c>
      <c r="V40" s="38"/>
      <c r="W40" s="38">
        <f t="shared" si="12"/>
        <v>0.34965034965034963</v>
      </c>
      <c r="Y40" s="41">
        <v>5</v>
      </c>
      <c r="Z40" s="41">
        <v>0</v>
      </c>
      <c r="AA40" s="41">
        <f t="shared" si="13"/>
        <v>5</v>
      </c>
      <c r="AB40" s="6"/>
      <c r="AC40" s="38">
        <f t="shared" ca="1" si="14"/>
        <v>1</v>
      </c>
      <c r="AD40" s="38"/>
      <c r="AE40" s="38">
        <f t="shared" si="15"/>
        <v>0.29940119760479045</v>
      </c>
      <c r="AH40" s="41">
        <f t="shared" si="16"/>
        <v>5</v>
      </c>
      <c r="AI40" s="41">
        <f t="shared" si="2"/>
        <v>73.986013986013972</v>
      </c>
      <c r="AJ40" s="41">
        <f t="shared" si="3"/>
        <v>38.011976047904191</v>
      </c>
      <c r="AK40" s="41">
        <f t="shared" ca="1" si="17"/>
        <v>116.99799003391817</v>
      </c>
      <c r="AL40" s="38">
        <f t="shared" ca="1" si="18"/>
        <v>1</v>
      </c>
      <c r="AO40" s="1" t="str">
        <f ca="1">IF(A40=0,0,INDEX(OFFSET(Catégories!$D$21:$D$31,0,0,10,Catégories!$C$17),'Echantillon (1)'!C40,'Echantillon (1)'!B40))</f>
        <v>7,1 Sacs de caisse</v>
      </c>
      <c r="AP40" s="38">
        <f t="shared" ca="1" si="4"/>
        <v>0.21272361824348759</v>
      </c>
      <c r="AR40" s="19">
        <f t="shared" si="23"/>
        <v>0</v>
      </c>
      <c r="AS40" s="1">
        <f>IF(AR40=0,0,INDEX(Catégories!$D$20:$R$20,1,'Echantillon (1)'!AR40))</f>
        <v>0</v>
      </c>
      <c r="AT40" s="38">
        <f t="shared" ca="1" si="19"/>
        <v>0</v>
      </c>
      <c r="AU40" s="19">
        <f t="shared" si="24"/>
        <v>0</v>
      </c>
      <c r="AV40" s="1">
        <f>IF(AU40=0,0,INDEX(Catégories!$D$20:$R$20,1,'Echantillon (1)'!AU40))</f>
        <v>0</v>
      </c>
      <c r="AW40" s="38">
        <f t="shared" ca="1" si="26"/>
        <v>0</v>
      </c>
      <c r="AX40" s="38"/>
      <c r="AY40" s="40">
        <f t="shared" ca="1" si="20"/>
        <v>0</v>
      </c>
      <c r="AZ40" s="7"/>
      <c r="BA40" s="9">
        <f t="shared" ca="1" si="5"/>
        <v>0</v>
      </c>
      <c r="BC40" s="10">
        <f t="shared" ca="1" si="6"/>
        <v>0</v>
      </c>
      <c r="BD40" s="19">
        <f t="shared" si="25"/>
        <v>0</v>
      </c>
      <c r="BE40" s="1">
        <f>IF(BD40=0,0,INDEX(Catégories!$D$20:$R$20,1,'Echantillon (1)'!BD40))</f>
        <v>0</v>
      </c>
      <c r="BF40" s="38">
        <f t="shared" ca="1" si="21"/>
        <v>0</v>
      </c>
    </row>
    <row r="41" spans="1:58" x14ac:dyDescent="0.3">
      <c r="A41" s="53">
        <f t="shared" ca="1" si="22"/>
        <v>20</v>
      </c>
      <c r="B41" s="19">
        <f ca="1">IF(A41=0,0,HLOOKUP(A41-1,OFFSET(Catégories!$D$18:$D$19,0,0,2,Catégories!$C$17),2,TRUE))</f>
        <v>7</v>
      </c>
      <c r="C41" s="19">
        <f ca="1">IF(A41=0,0,A41-OFFSET(Catégories!$D$18,0,B41-1,,))</f>
        <v>2</v>
      </c>
      <c r="F41" s="1" t="str">
        <f ca="1">IF(A41=0,0,INDEX(Catégories!$D$20:$R$20,1,'Echantillon (1)'!B41))</f>
        <v>7. Plastiques</v>
      </c>
      <c r="G41" s="1" t="str">
        <f ca="1">IF(A41=0,0,INDEX(OFFSET(Catégories!$D$21:$D$31,0,0,10,Catégories!$C$17),'Echantillon (1)'!C41,'Echantillon (1)'!B41))</f>
        <v xml:space="preserve">7.2 Autres films polyoléfines 
(PE et PP) </v>
      </c>
      <c r="I41" s="41">
        <v>0</v>
      </c>
      <c r="J41" s="41">
        <v>0</v>
      </c>
      <c r="K41" s="41">
        <f t="shared" si="7"/>
        <v>0</v>
      </c>
      <c r="L41" s="6"/>
      <c r="M41" s="38">
        <f t="shared" si="8"/>
        <v>0</v>
      </c>
      <c r="N41" s="38"/>
      <c r="O41" s="38">
        <f t="shared" si="9"/>
        <v>0</v>
      </c>
      <c r="Q41" s="41">
        <v>0</v>
      </c>
      <c r="R41" s="41">
        <v>0</v>
      </c>
      <c r="S41" s="41">
        <f t="shared" si="10"/>
        <v>0</v>
      </c>
      <c r="T41" s="6"/>
      <c r="U41" s="38">
        <f t="shared" si="11"/>
        <v>0</v>
      </c>
      <c r="V41" s="38"/>
      <c r="W41" s="38">
        <f t="shared" si="12"/>
        <v>0</v>
      </c>
      <c r="Y41" s="41">
        <v>0</v>
      </c>
      <c r="Z41" s="41">
        <v>0</v>
      </c>
      <c r="AA41" s="41">
        <f t="shared" si="13"/>
        <v>0</v>
      </c>
      <c r="AB41" s="6"/>
      <c r="AC41" s="38">
        <f t="shared" si="14"/>
        <v>0</v>
      </c>
      <c r="AD41" s="38"/>
      <c r="AE41" s="38">
        <f t="shared" si="15"/>
        <v>0</v>
      </c>
      <c r="AH41" s="41">
        <f t="shared" si="16"/>
        <v>0</v>
      </c>
      <c r="AI41" s="41">
        <f t="shared" si="2"/>
        <v>0</v>
      </c>
      <c r="AJ41" s="41">
        <f t="shared" si="3"/>
        <v>0</v>
      </c>
      <c r="AK41" s="41">
        <f t="shared" ca="1" si="17"/>
        <v>0</v>
      </c>
      <c r="AL41" s="38">
        <f t="shared" ca="1" si="18"/>
        <v>0</v>
      </c>
      <c r="AO41" s="1" t="str">
        <f ca="1">IF(A41=0,0,INDEX(OFFSET(Catégories!$D$21:$D$31,0,0,10,Catégories!$C$17),'Echantillon (1)'!C41,'Echantillon (1)'!B41))</f>
        <v xml:space="preserve">7.2 Autres films polyoléfines 
(PE et PP) </v>
      </c>
      <c r="AP41" s="38">
        <f t="shared" ca="1" si="4"/>
        <v>0</v>
      </c>
      <c r="AR41" s="19">
        <f t="shared" si="23"/>
        <v>0</v>
      </c>
      <c r="AS41" s="1">
        <f>IF(AR41=0,0,INDEX(Catégories!$D$20:$R$20,1,'Echantillon (1)'!AR41))</f>
        <v>0</v>
      </c>
      <c r="AT41" s="38">
        <f t="shared" ca="1" si="19"/>
        <v>0</v>
      </c>
      <c r="AU41" s="19">
        <f t="shared" si="24"/>
        <v>0</v>
      </c>
      <c r="AV41" s="1">
        <f>IF(AU41=0,0,INDEX(Catégories!$D$20:$R$20,1,'Echantillon (1)'!AU41))</f>
        <v>0</v>
      </c>
      <c r="AW41" s="38">
        <f t="shared" ca="1" si="26"/>
        <v>0</v>
      </c>
      <c r="AX41" s="38"/>
      <c r="AY41" s="40">
        <f t="shared" ca="1" si="20"/>
        <v>0</v>
      </c>
      <c r="AZ41" s="7"/>
      <c r="BA41" s="9">
        <f t="shared" ca="1" si="5"/>
        <v>0</v>
      </c>
      <c r="BC41" s="10">
        <f t="shared" ca="1" si="6"/>
        <v>0</v>
      </c>
      <c r="BD41" s="19">
        <f t="shared" si="25"/>
        <v>0</v>
      </c>
      <c r="BE41" s="1">
        <f>IF(BD41=0,0,INDEX(Catégories!$D$20:$R$20,1,'Echantillon (1)'!BD41))</f>
        <v>0</v>
      </c>
      <c r="BF41" s="38">
        <f t="shared" ca="1" si="21"/>
        <v>0</v>
      </c>
    </row>
    <row r="42" spans="1:58" x14ac:dyDescent="0.3">
      <c r="A42" s="53">
        <f t="shared" ca="1" si="22"/>
        <v>21</v>
      </c>
      <c r="B42" s="19">
        <f ca="1">IF(A42=0,0,HLOOKUP(A42-1,OFFSET(Catégories!$D$18:$D$19,0,0,2,Catégories!$C$17),2,TRUE))</f>
        <v>7</v>
      </c>
      <c r="C42" s="19">
        <f ca="1">IF(A42=0,0,A42-OFFSET(Catégories!$D$18,0,B42-1,,))</f>
        <v>3</v>
      </c>
      <c r="F42" s="1" t="str">
        <f ca="1">IF(A42=0,0,INDEX(Catégories!$D$20:$R$20,1,'Echantillon (1)'!B42))</f>
        <v>7. Plastiques</v>
      </c>
      <c r="G42" s="1" t="str">
        <f ca="1">IF(A42=0,0,INDEX(OFFSET(Catégories!$D$21:$D$31,0,0,10,Catégories!$C$17),'Echantillon (1)'!C42,'Echantillon (1)'!B42))</f>
        <v>7.3 Bouteilles d'eau</v>
      </c>
      <c r="I42" s="41">
        <v>0</v>
      </c>
      <c r="J42" s="41">
        <v>0</v>
      </c>
      <c r="K42" s="41">
        <f t="shared" si="7"/>
        <v>0</v>
      </c>
      <c r="L42" s="6"/>
      <c r="M42" s="38">
        <f t="shared" si="8"/>
        <v>0</v>
      </c>
      <c r="N42" s="38"/>
      <c r="O42" s="38">
        <f t="shared" si="9"/>
        <v>0</v>
      </c>
      <c r="Q42" s="41">
        <v>0</v>
      </c>
      <c r="R42" s="41">
        <v>0</v>
      </c>
      <c r="S42" s="41">
        <f t="shared" si="10"/>
        <v>0</v>
      </c>
      <c r="T42" s="6"/>
      <c r="U42" s="38">
        <f t="shared" si="11"/>
        <v>0</v>
      </c>
      <c r="V42" s="38"/>
      <c r="W42" s="38">
        <f t="shared" si="12"/>
        <v>0</v>
      </c>
      <c r="Y42" s="41">
        <v>0</v>
      </c>
      <c r="Z42" s="41">
        <v>0</v>
      </c>
      <c r="AA42" s="41">
        <f t="shared" si="13"/>
        <v>0</v>
      </c>
      <c r="AB42" s="6"/>
      <c r="AC42" s="38">
        <f t="shared" si="14"/>
        <v>0</v>
      </c>
      <c r="AD42" s="38"/>
      <c r="AE42" s="38">
        <f t="shared" si="15"/>
        <v>0</v>
      </c>
      <c r="AH42" s="41">
        <f t="shared" si="16"/>
        <v>0</v>
      </c>
      <c r="AI42" s="41">
        <f t="shared" si="2"/>
        <v>0</v>
      </c>
      <c r="AJ42" s="41">
        <f t="shared" si="3"/>
        <v>0</v>
      </c>
      <c r="AK42" s="41">
        <f t="shared" ca="1" si="17"/>
        <v>0</v>
      </c>
      <c r="AL42" s="38">
        <f t="shared" ca="1" si="18"/>
        <v>0</v>
      </c>
      <c r="AO42" s="1" t="str">
        <f ca="1">IF(A42=0,0,INDEX(OFFSET(Catégories!$D$21:$D$31,0,0,10,Catégories!$C$17),'Echantillon (1)'!C42,'Echantillon (1)'!B42))</f>
        <v>7.3 Bouteilles d'eau</v>
      </c>
      <c r="AP42" s="38">
        <f t="shared" ca="1" si="4"/>
        <v>0</v>
      </c>
      <c r="AR42" s="19">
        <f t="shared" si="23"/>
        <v>0</v>
      </c>
      <c r="AS42" s="1">
        <f>IF(AR42=0,0,INDEX(Catégories!$D$20:$R$20,1,'Echantillon (1)'!AR42))</f>
        <v>0</v>
      </c>
      <c r="AT42" s="38">
        <f t="shared" ca="1" si="19"/>
        <v>0</v>
      </c>
      <c r="AU42" s="19">
        <f t="shared" si="24"/>
        <v>0</v>
      </c>
      <c r="AV42" s="1">
        <f>IF(AU42=0,0,INDEX(Catégories!$D$20:$R$20,1,'Echantillon (1)'!AU42))</f>
        <v>0</v>
      </c>
      <c r="AW42" s="38">
        <f t="shared" ca="1" si="26"/>
        <v>0</v>
      </c>
      <c r="AX42" s="38"/>
      <c r="AY42" s="40">
        <f t="shared" ca="1" si="20"/>
        <v>0</v>
      </c>
      <c r="AZ42" s="7"/>
      <c r="BA42" s="9">
        <f t="shared" ca="1" si="5"/>
        <v>0</v>
      </c>
      <c r="BC42" s="10">
        <f t="shared" ca="1" si="6"/>
        <v>0</v>
      </c>
      <c r="BD42" s="19">
        <f t="shared" si="25"/>
        <v>0</v>
      </c>
      <c r="BE42" s="1">
        <f>IF(BD42=0,0,INDEX(Catégories!$D$20:$R$20,1,'Echantillon (1)'!BD42))</f>
        <v>0</v>
      </c>
      <c r="BF42" s="38">
        <f t="shared" ca="1" si="21"/>
        <v>0</v>
      </c>
    </row>
    <row r="43" spans="1:58" x14ac:dyDescent="0.3">
      <c r="A43" s="53">
        <f t="shared" ca="1" si="22"/>
        <v>22</v>
      </c>
      <c r="B43" s="19">
        <f ca="1">IF(A43=0,0,HLOOKUP(A43-1,OFFSET(Catégories!$D$18:$D$19,0,0,2,Catégories!$C$17),2,TRUE))</f>
        <v>7</v>
      </c>
      <c r="C43" s="19">
        <f ca="1">IF(A43=0,0,A43-OFFSET(Catégories!$D$18,0,B43-1,,))</f>
        <v>4</v>
      </c>
      <c r="F43" s="1" t="str">
        <f ca="1">IF(A43=0,0,INDEX(Catégories!$D$20:$R$20,1,'Echantillon (1)'!B43))</f>
        <v>7. Plastiques</v>
      </c>
      <c r="G43" s="1" t="str">
        <f ca="1">IF(A43=0,0,INDEX(OFFSET(Catégories!$D$21:$D$31,0,0,10,Catégories!$C$17),'Echantillon (1)'!C43,'Echantillon (1)'!B43))</f>
        <v xml:space="preserve">7.4 Bouteilles et flacons en PET </v>
      </c>
      <c r="I43" s="41">
        <v>0</v>
      </c>
      <c r="J43" s="41">
        <v>0</v>
      </c>
      <c r="K43" s="41">
        <f t="shared" si="7"/>
        <v>0</v>
      </c>
      <c r="L43" s="6"/>
      <c r="M43" s="38">
        <f t="shared" si="8"/>
        <v>0</v>
      </c>
      <c r="N43" s="38"/>
      <c r="O43" s="38">
        <f t="shared" si="9"/>
        <v>0</v>
      </c>
      <c r="Q43" s="41">
        <v>0</v>
      </c>
      <c r="R43" s="41">
        <v>0</v>
      </c>
      <c r="S43" s="41">
        <f t="shared" si="10"/>
        <v>0</v>
      </c>
      <c r="T43" s="6"/>
      <c r="U43" s="38">
        <f t="shared" si="11"/>
        <v>0</v>
      </c>
      <c r="V43" s="38"/>
      <c r="W43" s="38">
        <f t="shared" si="12"/>
        <v>0</v>
      </c>
      <c r="Y43" s="41">
        <v>0</v>
      </c>
      <c r="Z43" s="41">
        <v>0</v>
      </c>
      <c r="AA43" s="41">
        <f t="shared" si="13"/>
        <v>0</v>
      </c>
      <c r="AB43" s="6"/>
      <c r="AC43" s="38">
        <f t="shared" si="14"/>
        <v>0</v>
      </c>
      <c r="AD43" s="38"/>
      <c r="AE43" s="38">
        <f t="shared" si="15"/>
        <v>0</v>
      </c>
      <c r="AH43" s="41">
        <f t="shared" si="16"/>
        <v>0</v>
      </c>
      <c r="AI43" s="41">
        <f t="shared" si="2"/>
        <v>0</v>
      </c>
      <c r="AJ43" s="41">
        <f t="shared" si="3"/>
        <v>0</v>
      </c>
      <c r="AK43" s="41">
        <f t="shared" ca="1" si="17"/>
        <v>0</v>
      </c>
      <c r="AL43" s="38">
        <f t="shared" ca="1" si="18"/>
        <v>0</v>
      </c>
      <c r="AO43" s="1" t="str">
        <f ca="1">IF(A43=0,0,INDEX(OFFSET(Catégories!$D$21:$D$31,0,0,10,Catégories!$C$17),'Echantillon (1)'!C43,'Echantillon (1)'!B43))</f>
        <v xml:space="preserve">7.4 Bouteilles et flacons en PET </v>
      </c>
      <c r="AP43" s="38">
        <f t="shared" ca="1" si="4"/>
        <v>0</v>
      </c>
      <c r="AR43" s="19">
        <f t="shared" si="23"/>
        <v>0</v>
      </c>
      <c r="AS43" s="1">
        <f>IF(AR43=0,0,INDEX(Catégories!$D$20:$R$20,1,'Echantillon (1)'!AR43))</f>
        <v>0</v>
      </c>
      <c r="AT43" s="38">
        <f t="shared" ca="1" si="19"/>
        <v>0</v>
      </c>
      <c r="AU43" s="19">
        <f t="shared" si="24"/>
        <v>0</v>
      </c>
      <c r="AV43" s="1">
        <f>IF(AU43=0,0,INDEX(Catégories!$D$20:$R$20,1,'Echantillon (1)'!AU43))</f>
        <v>0</v>
      </c>
      <c r="AW43" s="38">
        <f t="shared" ca="1" si="26"/>
        <v>0</v>
      </c>
      <c r="AX43" s="38"/>
      <c r="AY43" s="40">
        <f t="shared" ca="1" si="20"/>
        <v>0</v>
      </c>
      <c r="AZ43" s="7"/>
      <c r="BA43" s="9">
        <f t="shared" ca="1" si="5"/>
        <v>0</v>
      </c>
      <c r="BC43" s="10">
        <f t="shared" ca="1" si="6"/>
        <v>0</v>
      </c>
      <c r="BD43" s="19">
        <f t="shared" si="25"/>
        <v>0</v>
      </c>
      <c r="BE43" s="1">
        <f>IF(BD43=0,0,INDEX(Catégories!$D$20:$R$20,1,'Echantillon (1)'!BD43))</f>
        <v>0</v>
      </c>
      <c r="BF43" s="38">
        <f t="shared" ca="1" si="21"/>
        <v>0</v>
      </c>
    </row>
    <row r="44" spans="1:58" x14ac:dyDescent="0.3">
      <c r="A44" s="53">
        <f t="shared" ca="1" si="22"/>
        <v>23</v>
      </c>
      <c r="B44" s="19">
        <f ca="1">IF(A44=0,0,HLOOKUP(A44-1,OFFSET(Catégories!$D$18:$D$19,0,0,2,Catégories!$C$17),2,TRUE))</f>
        <v>7</v>
      </c>
      <c r="C44" s="19">
        <f ca="1">IF(A44=0,0,A44-OFFSET(Catégories!$D$18,0,B44-1,,))</f>
        <v>5</v>
      </c>
      <c r="F44" s="1" t="str">
        <f ca="1">IF(A44=0,0,INDEX(Catégories!$D$20:$R$20,1,'Echantillon (1)'!B44))</f>
        <v>7. Plastiques</v>
      </c>
      <c r="G44" s="1" t="str">
        <f ca="1">IF(A44=0,0,INDEX(OFFSET(Catégories!$D$21:$D$31,0,0,10,Catégories!$C$17),'Echantillon (1)'!C44,'Echantillon (1)'!B44))</f>
        <v>7.5 Bouteilles et flacons polyoléfines</v>
      </c>
      <c r="I44" s="41">
        <v>0</v>
      </c>
      <c r="J44" s="41">
        <v>0</v>
      </c>
      <c r="K44" s="41">
        <f t="shared" si="7"/>
        <v>0</v>
      </c>
      <c r="L44" s="6"/>
      <c r="M44" s="38">
        <f t="shared" si="8"/>
        <v>0</v>
      </c>
      <c r="N44" s="38"/>
      <c r="O44" s="38">
        <f t="shared" si="9"/>
        <v>0</v>
      </c>
      <c r="Q44" s="41">
        <v>0</v>
      </c>
      <c r="R44" s="41">
        <v>0</v>
      </c>
      <c r="S44" s="41">
        <f t="shared" si="10"/>
        <v>0</v>
      </c>
      <c r="T44" s="6"/>
      <c r="U44" s="38">
        <f t="shared" si="11"/>
        <v>0</v>
      </c>
      <c r="V44" s="38"/>
      <c r="W44" s="38">
        <f t="shared" si="12"/>
        <v>0</v>
      </c>
      <c r="Y44" s="41">
        <v>0</v>
      </c>
      <c r="Z44" s="41">
        <v>0</v>
      </c>
      <c r="AA44" s="41">
        <f t="shared" si="13"/>
        <v>0</v>
      </c>
      <c r="AB44" s="6"/>
      <c r="AC44" s="38">
        <f t="shared" si="14"/>
        <v>0</v>
      </c>
      <c r="AD44" s="38"/>
      <c r="AE44" s="38">
        <f t="shared" si="15"/>
        <v>0</v>
      </c>
      <c r="AH44" s="41">
        <f t="shared" si="16"/>
        <v>0</v>
      </c>
      <c r="AI44" s="41">
        <f t="shared" si="2"/>
        <v>0</v>
      </c>
      <c r="AJ44" s="41">
        <f t="shared" si="3"/>
        <v>0</v>
      </c>
      <c r="AK44" s="41">
        <f t="shared" ca="1" si="17"/>
        <v>0</v>
      </c>
      <c r="AL44" s="38">
        <f t="shared" ca="1" si="18"/>
        <v>0</v>
      </c>
      <c r="AO44" s="1" t="str">
        <f ca="1">IF(A44=0,0,INDEX(OFFSET(Catégories!$D$21:$D$31,0,0,10,Catégories!$C$17),'Echantillon (1)'!C44,'Echantillon (1)'!B44))</f>
        <v>7.5 Bouteilles et flacons polyoléfines</v>
      </c>
      <c r="AP44" s="38">
        <f t="shared" ca="1" si="4"/>
        <v>0</v>
      </c>
      <c r="AT44" s="38">
        <f t="shared" ca="1" si="19"/>
        <v>0</v>
      </c>
      <c r="AW44" s="36"/>
      <c r="AX44" s="36"/>
      <c r="AY44" s="40">
        <f t="shared" si="20"/>
        <v>0</v>
      </c>
      <c r="BA44" s="9">
        <f t="shared" ca="1" si="5"/>
        <v>0</v>
      </c>
      <c r="BC44" s="10">
        <f t="shared" ca="1" si="6"/>
        <v>0</v>
      </c>
      <c r="BF44" s="38">
        <f t="shared" ca="1" si="21"/>
        <v>0</v>
      </c>
    </row>
    <row r="45" spans="1:58" x14ac:dyDescent="0.3">
      <c r="A45" s="53">
        <f t="shared" ca="1" si="22"/>
        <v>24</v>
      </c>
      <c r="B45" s="19">
        <f ca="1">IF(A45=0,0,HLOOKUP(A45-1,OFFSET(Catégories!$D$18:$D$19,0,0,2,Catégories!$C$17),2,TRUE))</f>
        <v>7</v>
      </c>
      <c r="C45" s="19">
        <f ca="1">IF(A45=0,0,A45-OFFSET(Catégories!$D$18,0,B45-1,,))</f>
        <v>6</v>
      </c>
      <c r="F45" s="1" t="str">
        <f ca="1">IF(A45=0,0,INDEX(Catégories!$D$20:$R$20,1,'Echantillon (1)'!B45))</f>
        <v>7. Plastiques</v>
      </c>
      <c r="G45" s="1" t="str">
        <f ca="1">IF(A45=0,0,INDEX(OFFSET(Catégories!$D$21:$D$31,0,0,10,Catégories!$C$17),'Echantillon (1)'!C45,'Echantillon (1)'!B45))</f>
        <v>7.6 Emballage polystyrène expansé</v>
      </c>
      <c r="I45" s="41">
        <v>0</v>
      </c>
      <c r="J45" s="41">
        <v>0</v>
      </c>
      <c r="K45" s="41">
        <f t="shared" si="7"/>
        <v>0</v>
      </c>
      <c r="L45" s="6"/>
      <c r="M45" s="38">
        <f t="shared" si="8"/>
        <v>0</v>
      </c>
      <c r="N45" s="38"/>
      <c r="O45" s="38">
        <f t="shared" si="9"/>
        <v>0</v>
      </c>
      <c r="Q45" s="41">
        <v>0</v>
      </c>
      <c r="R45" s="41">
        <v>0</v>
      </c>
      <c r="S45" s="41">
        <f t="shared" si="10"/>
        <v>0</v>
      </c>
      <c r="T45" s="6"/>
      <c r="U45" s="38">
        <f t="shared" si="11"/>
        <v>0</v>
      </c>
      <c r="V45" s="38"/>
      <c r="W45" s="38">
        <f t="shared" si="12"/>
        <v>0</v>
      </c>
      <c r="Y45" s="41">
        <v>0</v>
      </c>
      <c r="Z45" s="41">
        <v>0</v>
      </c>
      <c r="AA45" s="41">
        <f t="shared" si="13"/>
        <v>0</v>
      </c>
      <c r="AB45" s="6"/>
      <c r="AC45" s="38">
        <f t="shared" si="14"/>
        <v>0</v>
      </c>
      <c r="AD45" s="38"/>
      <c r="AE45" s="38">
        <f t="shared" si="15"/>
        <v>0</v>
      </c>
      <c r="AH45" s="41">
        <f t="shared" si="16"/>
        <v>0</v>
      </c>
      <c r="AI45" s="41">
        <f t="shared" si="2"/>
        <v>0</v>
      </c>
      <c r="AJ45" s="41">
        <f t="shared" si="3"/>
        <v>0</v>
      </c>
      <c r="AK45" s="41">
        <f t="shared" ca="1" si="17"/>
        <v>0</v>
      </c>
      <c r="AL45" s="38">
        <f t="shared" ca="1" si="18"/>
        <v>0</v>
      </c>
      <c r="AO45" s="1" t="str">
        <f ca="1">IF(A45=0,0,INDEX(OFFSET(Catégories!$D$21:$D$31,0,0,10,Catégories!$C$17),'Echantillon (1)'!C45,'Echantillon (1)'!B45))</f>
        <v>7.6 Emballage polystyrène expansé</v>
      </c>
      <c r="AP45" s="38">
        <f t="shared" ca="1" si="4"/>
        <v>0</v>
      </c>
      <c r="AT45" s="38">
        <f t="shared" ca="1" si="19"/>
        <v>0</v>
      </c>
      <c r="AW45" s="36"/>
      <c r="AX45" s="36"/>
      <c r="AY45" s="40">
        <f t="shared" si="20"/>
        <v>0</v>
      </c>
      <c r="BA45" s="9">
        <f t="shared" ca="1" si="5"/>
        <v>0</v>
      </c>
      <c r="BC45" s="10">
        <f t="shared" ca="1" si="6"/>
        <v>0</v>
      </c>
      <c r="BF45" s="38">
        <f t="shared" ca="1" si="21"/>
        <v>0</v>
      </c>
    </row>
    <row r="46" spans="1:58" x14ac:dyDescent="0.3">
      <c r="A46" s="53">
        <f t="shared" ca="1" si="22"/>
        <v>25</v>
      </c>
      <c r="B46" s="19">
        <f ca="1">IF(A46=0,0,HLOOKUP(A46-1,OFFSET(Catégories!$D$18:$D$19,0,0,2,Catégories!$C$17),2,TRUE))</f>
        <v>7</v>
      </c>
      <c r="C46" s="19">
        <f ca="1">IF(A46=0,0,A46-OFFSET(Catégories!$D$18,0,B46-1,,))</f>
        <v>7</v>
      </c>
      <c r="F46" s="1" t="str">
        <f ca="1">IF(A46=0,0,INDEX(Catégories!$D$20:$R$20,1,'Echantillon (1)'!B46))</f>
        <v>7. Plastiques</v>
      </c>
      <c r="G46" s="1" t="str">
        <f ca="1">IF(A46=0,0,INDEX(OFFSET(Catégories!$D$21:$D$31,0,0,10,Catégories!$C$17),'Echantillon (1)'!C46,'Echantillon (1)'!B46))</f>
        <v>7.7 Autres emballages plastiques</v>
      </c>
      <c r="I46" s="41">
        <v>0</v>
      </c>
      <c r="J46" s="41">
        <v>0</v>
      </c>
      <c r="K46" s="41">
        <f t="shared" si="7"/>
        <v>0</v>
      </c>
      <c r="L46" s="6"/>
      <c r="M46" s="38">
        <f t="shared" si="8"/>
        <v>0</v>
      </c>
      <c r="N46" s="38"/>
      <c r="O46" s="38">
        <f t="shared" si="9"/>
        <v>0</v>
      </c>
      <c r="Q46" s="41">
        <v>0</v>
      </c>
      <c r="R46" s="41">
        <v>0</v>
      </c>
      <c r="S46" s="41">
        <f t="shared" si="10"/>
        <v>0</v>
      </c>
      <c r="T46" s="6"/>
      <c r="U46" s="38">
        <f t="shared" si="11"/>
        <v>0</v>
      </c>
      <c r="V46" s="38"/>
      <c r="W46" s="38">
        <f t="shared" si="12"/>
        <v>0</v>
      </c>
      <c r="Y46" s="41">
        <v>0</v>
      </c>
      <c r="Z46" s="41">
        <v>0</v>
      </c>
      <c r="AA46" s="41">
        <f t="shared" si="13"/>
        <v>0</v>
      </c>
      <c r="AB46" s="6"/>
      <c r="AC46" s="38">
        <f t="shared" si="14"/>
        <v>0</v>
      </c>
      <c r="AD46" s="38"/>
      <c r="AE46" s="38">
        <f t="shared" si="15"/>
        <v>0</v>
      </c>
      <c r="AH46" s="41">
        <f t="shared" si="16"/>
        <v>0</v>
      </c>
      <c r="AI46" s="41">
        <f t="shared" si="2"/>
        <v>0</v>
      </c>
      <c r="AJ46" s="41">
        <f t="shared" si="3"/>
        <v>0</v>
      </c>
      <c r="AK46" s="41">
        <f t="shared" ca="1" si="17"/>
        <v>0</v>
      </c>
      <c r="AL46" s="38">
        <f t="shared" ca="1" si="18"/>
        <v>0</v>
      </c>
      <c r="AO46" s="1" t="str">
        <f ca="1">IF(A46=0,0,INDEX(OFFSET(Catégories!$D$21:$D$31,0,0,10,Catégories!$C$17),'Echantillon (1)'!C46,'Echantillon (1)'!B46))</f>
        <v>7.7 Autres emballages plastiques</v>
      </c>
      <c r="AP46" s="38">
        <f t="shared" ca="1" si="4"/>
        <v>0</v>
      </c>
      <c r="AT46" s="38">
        <f t="shared" ca="1" si="19"/>
        <v>0</v>
      </c>
      <c r="AW46" s="36"/>
      <c r="AX46" s="36"/>
      <c r="AY46" s="40">
        <f t="shared" si="20"/>
        <v>0</v>
      </c>
      <c r="BA46" s="9">
        <f t="shared" ca="1" si="5"/>
        <v>0</v>
      </c>
      <c r="BC46" s="10">
        <f t="shared" ca="1" si="6"/>
        <v>0</v>
      </c>
      <c r="BF46" s="38">
        <f t="shared" ca="1" si="21"/>
        <v>0</v>
      </c>
    </row>
    <row r="47" spans="1:58" x14ac:dyDescent="0.3">
      <c r="A47" s="53">
        <f t="shared" ca="1" si="22"/>
        <v>26</v>
      </c>
      <c r="B47" s="19">
        <f ca="1">IF(A47=0,0,HLOOKUP(A47-1,OFFSET(Catégories!$D$18:$D$19,0,0,2,Catégories!$C$17),2,TRUE))</f>
        <v>7</v>
      </c>
      <c r="C47" s="19">
        <f ca="1">IF(A47=0,0,A47-OFFSET(Catégories!$D$18,0,B47-1,,))</f>
        <v>8</v>
      </c>
      <c r="F47" s="1" t="str">
        <f ca="1">IF(A47=0,0,INDEX(Catégories!$D$20:$R$20,1,'Echantillon (1)'!B47))</f>
        <v>7. Plastiques</v>
      </c>
      <c r="G47" s="1" t="str">
        <f ca="1">IF(A47=0,0,INDEX(OFFSET(Catégories!$D$21:$D$31,0,0,10,Catégories!$C$17),'Echantillon (1)'!C47,'Echantillon (1)'!B47))</f>
        <v>7.8 Autres plastiques</v>
      </c>
      <c r="I47" s="41">
        <v>0</v>
      </c>
      <c r="J47" s="41">
        <v>0</v>
      </c>
      <c r="K47" s="41">
        <f t="shared" si="7"/>
        <v>0</v>
      </c>
      <c r="L47" s="6"/>
      <c r="M47" s="38">
        <f t="shared" si="8"/>
        <v>0</v>
      </c>
      <c r="N47" s="38"/>
      <c r="O47" s="38">
        <f t="shared" si="9"/>
        <v>0</v>
      </c>
      <c r="Q47" s="41">
        <v>0</v>
      </c>
      <c r="R47" s="41">
        <v>0</v>
      </c>
      <c r="S47" s="41">
        <f t="shared" si="10"/>
        <v>0</v>
      </c>
      <c r="T47" s="6"/>
      <c r="U47" s="38">
        <f t="shared" si="11"/>
        <v>0</v>
      </c>
      <c r="V47" s="38"/>
      <c r="W47" s="38">
        <f t="shared" si="12"/>
        <v>0</v>
      </c>
      <c r="Y47" s="41">
        <v>0</v>
      </c>
      <c r="Z47" s="41">
        <v>0</v>
      </c>
      <c r="AA47" s="41">
        <f t="shared" si="13"/>
        <v>0</v>
      </c>
      <c r="AB47" s="6"/>
      <c r="AC47" s="38">
        <f t="shared" si="14"/>
        <v>0</v>
      </c>
      <c r="AD47" s="38"/>
      <c r="AE47" s="38">
        <f t="shared" si="15"/>
        <v>0</v>
      </c>
      <c r="AH47" s="41">
        <f t="shared" si="16"/>
        <v>0</v>
      </c>
      <c r="AI47" s="41">
        <f t="shared" si="2"/>
        <v>0</v>
      </c>
      <c r="AJ47" s="41">
        <f t="shared" si="3"/>
        <v>0</v>
      </c>
      <c r="AK47" s="41">
        <f t="shared" ca="1" si="17"/>
        <v>0</v>
      </c>
      <c r="AL47" s="38">
        <f t="shared" ca="1" si="18"/>
        <v>0</v>
      </c>
      <c r="AO47" s="1" t="str">
        <f ca="1">IF(A47=0,0,INDEX(OFFSET(Catégories!$D$21:$D$31,0,0,10,Catégories!$C$17),'Echantillon (1)'!C47,'Echantillon (1)'!B47))</f>
        <v>7.8 Autres plastiques</v>
      </c>
      <c r="AP47" s="38">
        <f t="shared" ca="1" si="4"/>
        <v>0</v>
      </c>
      <c r="AT47" s="38">
        <f t="shared" ca="1" si="19"/>
        <v>0</v>
      </c>
      <c r="AW47" s="36"/>
      <c r="AX47" s="36"/>
      <c r="AY47" s="40">
        <f t="shared" si="20"/>
        <v>0</v>
      </c>
      <c r="BA47" s="9">
        <f t="shared" ca="1" si="5"/>
        <v>0</v>
      </c>
      <c r="BC47" s="10">
        <f t="shared" ca="1" si="6"/>
        <v>0</v>
      </c>
      <c r="BF47" s="38">
        <f t="shared" ca="1" si="21"/>
        <v>0</v>
      </c>
    </row>
    <row r="48" spans="1:58" x14ac:dyDescent="0.3">
      <c r="A48" s="53">
        <f t="shared" ca="1" si="22"/>
        <v>27</v>
      </c>
      <c r="B48" s="19">
        <f ca="1">IF(A48=0,0,HLOOKUP(A48-1,OFFSET(Catégories!$D$18:$D$19,0,0,2,Catégories!$C$17),2,TRUE))</f>
        <v>8</v>
      </c>
      <c r="C48" s="19">
        <f ca="1">IF(A48=0,0,A48-OFFSET(Catégories!$D$18,0,B48-1,,))</f>
        <v>1</v>
      </c>
      <c r="F48" s="1" t="str">
        <f ca="1">IF(A48=0,0,INDEX(Catégories!$D$20:$R$20,1,'Echantillon (1)'!B48))</f>
        <v>8. Combustibles non classés</v>
      </c>
      <c r="G48" s="1" t="str">
        <f ca="1">IF(A48=0,0,INDEX(OFFSET(Catégories!$D$21:$D$31,0,0,10,Catégories!$C$17),'Echantillon (1)'!C48,'Echantillon (1)'!B48))</f>
        <v>8.1 Emballages en bois</v>
      </c>
      <c r="I48" s="41">
        <v>0</v>
      </c>
      <c r="J48" s="41">
        <v>0</v>
      </c>
      <c r="K48" s="41">
        <f t="shared" si="7"/>
        <v>0</v>
      </c>
      <c r="L48" s="6"/>
      <c r="M48" s="38">
        <f t="shared" si="8"/>
        <v>0</v>
      </c>
      <c r="N48" s="38"/>
      <c r="O48" s="38">
        <f t="shared" si="9"/>
        <v>0</v>
      </c>
      <c r="Q48" s="41">
        <v>0</v>
      </c>
      <c r="R48" s="41">
        <v>0</v>
      </c>
      <c r="S48" s="41">
        <f t="shared" si="10"/>
        <v>0</v>
      </c>
      <c r="T48" s="6"/>
      <c r="U48" s="38">
        <f t="shared" si="11"/>
        <v>0</v>
      </c>
      <c r="V48" s="38"/>
      <c r="W48" s="38">
        <f t="shared" si="12"/>
        <v>0</v>
      </c>
      <c r="Y48" s="41">
        <v>0</v>
      </c>
      <c r="Z48" s="41">
        <v>0</v>
      </c>
      <c r="AA48" s="41">
        <f t="shared" si="13"/>
        <v>0</v>
      </c>
      <c r="AB48" s="6"/>
      <c r="AC48" s="38">
        <f t="shared" si="14"/>
        <v>0</v>
      </c>
      <c r="AD48" s="38"/>
      <c r="AE48" s="38">
        <f t="shared" si="15"/>
        <v>0</v>
      </c>
      <c r="AH48" s="41">
        <f t="shared" si="16"/>
        <v>0</v>
      </c>
      <c r="AI48" s="41">
        <f t="shared" si="2"/>
        <v>0</v>
      </c>
      <c r="AJ48" s="41">
        <f t="shared" si="3"/>
        <v>0</v>
      </c>
      <c r="AK48" s="41">
        <f t="shared" ca="1" si="17"/>
        <v>0</v>
      </c>
      <c r="AL48" s="38">
        <f t="shared" ca="1" si="18"/>
        <v>0</v>
      </c>
      <c r="AO48" s="1" t="str">
        <f ca="1">IF(A48=0,0,INDEX(OFFSET(Catégories!$D$21:$D$31,0,0,10,Catégories!$C$17),'Echantillon (1)'!C48,'Echantillon (1)'!B48))</f>
        <v>8.1 Emballages en bois</v>
      </c>
      <c r="AP48" s="38">
        <f t="shared" ca="1" si="4"/>
        <v>0</v>
      </c>
      <c r="AT48" s="38">
        <f t="shared" ca="1" si="19"/>
        <v>0</v>
      </c>
      <c r="AW48" s="36"/>
      <c r="AX48" s="36"/>
      <c r="AY48" s="40">
        <f t="shared" si="20"/>
        <v>0</v>
      </c>
      <c r="BA48" s="9">
        <f t="shared" ca="1" si="5"/>
        <v>0</v>
      </c>
      <c r="BC48" s="10">
        <f t="shared" ca="1" si="6"/>
        <v>0</v>
      </c>
      <c r="BF48" s="38">
        <f t="shared" ca="1" si="21"/>
        <v>0</v>
      </c>
    </row>
    <row r="49" spans="1:58" x14ac:dyDescent="0.3">
      <c r="A49" s="53">
        <f t="shared" ca="1" si="22"/>
        <v>28</v>
      </c>
      <c r="B49" s="19">
        <f ca="1">IF(A49=0,0,HLOOKUP(A49-1,OFFSET(Catégories!$D$18:$D$19,0,0,2,Catégories!$C$17),2,TRUE))</f>
        <v>8</v>
      </c>
      <c r="C49" s="19">
        <f ca="1">IF(A49=0,0,A49-OFFSET(Catégories!$D$18,0,B49-1,,))</f>
        <v>2</v>
      </c>
      <c r="F49" s="1" t="str">
        <f ca="1">IF(A49=0,0,INDEX(Catégories!$D$20:$R$20,1,'Echantillon (1)'!B49))</f>
        <v>8. Combustibles non classés</v>
      </c>
      <c r="G49" s="1" t="str">
        <f ca="1">IF(A49=0,0,INDEX(OFFSET(Catégories!$D$21:$D$31,0,0,10,Catégories!$C$17),'Echantillon (1)'!C49,'Echantillon (1)'!B49))</f>
        <v>8.2 Autres combustibles</v>
      </c>
      <c r="I49" s="41">
        <v>0</v>
      </c>
      <c r="J49" s="41">
        <v>0</v>
      </c>
      <c r="K49" s="41">
        <f t="shared" si="7"/>
        <v>0</v>
      </c>
      <c r="L49" s="6"/>
      <c r="M49" s="38">
        <f t="shared" si="8"/>
        <v>0</v>
      </c>
      <c r="N49" s="38"/>
      <c r="O49" s="38">
        <f t="shared" si="9"/>
        <v>0</v>
      </c>
      <c r="Q49" s="41">
        <v>0</v>
      </c>
      <c r="R49" s="41">
        <v>0</v>
      </c>
      <c r="S49" s="41">
        <f t="shared" si="10"/>
        <v>0</v>
      </c>
      <c r="T49" s="6"/>
      <c r="U49" s="38">
        <f t="shared" si="11"/>
        <v>0</v>
      </c>
      <c r="V49" s="38"/>
      <c r="W49" s="38">
        <f t="shared" si="12"/>
        <v>0</v>
      </c>
      <c r="Y49" s="41">
        <v>0</v>
      </c>
      <c r="Z49" s="41">
        <v>0</v>
      </c>
      <c r="AA49" s="41">
        <f t="shared" si="13"/>
        <v>0</v>
      </c>
      <c r="AB49" s="6"/>
      <c r="AC49" s="38">
        <f t="shared" si="14"/>
        <v>0</v>
      </c>
      <c r="AD49" s="38"/>
      <c r="AE49" s="38">
        <f t="shared" si="15"/>
        <v>0</v>
      </c>
      <c r="AH49" s="41">
        <f t="shared" si="16"/>
        <v>0</v>
      </c>
      <c r="AI49" s="41">
        <f t="shared" si="2"/>
        <v>0</v>
      </c>
      <c r="AJ49" s="41">
        <f t="shared" si="3"/>
        <v>0</v>
      </c>
      <c r="AK49" s="41">
        <f t="shared" ca="1" si="17"/>
        <v>0</v>
      </c>
      <c r="AL49" s="38">
        <f t="shared" ca="1" si="18"/>
        <v>0</v>
      </c>
      <c r="AO49" s="1" t="str">
        <f ca="1">IF(A49=0,0,INDEX(OFFSET(Catégories!$D$21:$D$31,0,0,10,Catégories!$C$17),'Echantillon (1)'!C49,'Echantillon (1)'!B49))</f>
        <v>8.2 Autres combustibles</v>
      </c>
      <c r="AP49" s="38">
        <f t="shared" ca="1" si="4"/>
        <v>0</v>
      </c>
      <c r="AT49" s="38">
        <f t="shared" ca="1" si="19"/>
        <v>0</v>
      </c>
      <c r="AW49" s="36"/>
      <c r="AX49" s="36"/>
      <c r="AY49" s="40">
        <f t="shared" si="20"/>
        <v>0</v>
      </c>
      <c r="BA49" s="9">
        <f t="shared" ca="1" si="5"/>
        <v>0</v>
      </c>
      <c r="BC49" s="10">
        <f t="shared" ca="1" si="6"/>
        <v>0</v>
      </c>
      <c r="BF49" s="38">
        <f t="shared" ca="1" si="21"/>
        <v>0</v>
      </c>
    </row>
    <row r="50" spans="1:58" x14ac:dyDescent="0.3">
      <c r="A50" s="53">
        <f t="shared" ca="1" si="22"/>
        <v>29</v>
      </c>
      <c r="B50" s="19">
        <f ca="1">IF(A50=0,0,HLOOKUP(A50-1,OFFSET(Catégories!$D$18:$D$19,0,0,2,Catégories!$C$17),2,TRUE))</f>
        <v>9</v>
      </c>
      <c r="C50" s="19">
        <f ca="1">IF(A50=0,0,A50-OFFSET(Catégories!$D$18,0,B50-1,,))</f>
        <v>1</v>
      </c>
      <c r="F50" s="1" t="str">
        <f ca="1">IF(A50=0,0,INDEX(Catégories!$D$20:$R$20,1,'Echantillon (1)'!B50))</f>
        <v>9. Verre</v>
      </c>
      <c r="G50" s="1" t="str">
        <f ca="1">IF(A50=0,0,INDEX(OFFSET(Catégories!$D$21:$D$31,0,0,10,Catégories!$C$17),'Echantillon (1)'!C50,'Echantillon (1)'!B50))</f>
        <v>9.1 Emballages en verre incolore</v>
      </c>
      <c r="I50" s="41">
        <v>0</v>
      </c>
      <c r="J50" s="41">
        <v>0</v>
      </c>
      <c r="K50" s="41">
        <f t="shared" si="7"/>
        <v>0</v>
      </c>
      <c r="L50" s="6"/>
      <c r="M50" s="38">
        <f t="shared" si="8"/>
        <v>0</v>
      </c>
      <c r="N50" s="38"/>
      <c r="O50" s="38">
        <f t="shared" si="9"/>
        <v>0</v>
      </c>
      <c r="Q50" s="41">
        <v>0</v>
      </c>
      <c r="R50" s="41">
        <v>0</v>
      </c>
      <c r="S50" s="41">
        <f t="shared" si="10"/>
        <v>0</v>
      </c>
      <c r="T50" s="6"/>
      <c r="U50" s="38">
        <f t="shared" si="11"/>
        <v>0</v>
      </c>
      <c r="V50" s="38"/>
      <c r="W50" s="38">
        <f t="shared" si="12"/>
        <v>0</v>
      </c>
      <c r="Y50" s="41">
        <v>0</v>
      </c>
      <c r="Z50" s="41">
        <v>0</v>
      </c>
      <c r="AA50" s="41">
        <f t="shared" si="13"/>
        <v>0</v>
      </c>
      <c r="AB50" s="6"/>
      <c r="AC50" s="38">
        <f t="shared" si="14"/>
        <v>0</v>
      </c>
      <c r="AD50" s="38"/>
      <c r="AE50" s="38">
        <f t="shared" si="15"/>
        <v>0</v>
      </c>
      <c r="AH50" s="41">
        <f t="shared" si="16"/>
        <v>0</v>
      </c>
      <c r="AI50" s="41">
        <f t="shared" si="2"/>
        <v>0</v>
      </c>
      <c r="AJ50" s="41">
        <f t="shared" si="3"/>
        <v>0</v>
      </c>
      <c r="AK50" s="41">
        <f t="shared" ca="1" si="17"/>
        <v>0</v>
      </c>
      <c r="AL50" s="38">
        <f t="shared" ca="1" si="18"/>
        <v>0</v>
      </c>
      <c r="AO50" s="1" t="str">
        <f ca="1">IF(A50=0,0,INDEX(OFFSET(Catégories!$D$21:$D$31,0,0,10,Catégories!$C$17),'Echantillon (1)'!C50,'Echantillon (1)'!B50))</f>
        <v>9.1 Emballages en verre incolore</v>
      </c>
      <c r="AP50" s="38">
        <f t="shared" ca="1" si="4"/>
        <v>0</v>
      </c>
      <c r="AT50" s="38">
        <f t="shared" ca="1" si="19"/>
        <v>0</v>
      </c>
      <c r="AW50" s="36"/>
      <c r="AX50" s="36"/>
      <c r="AY50" s="40">
        <f t="shared" si="20"/>
        <v>0</v>
      </c>
      <c r="BA50" s="9">
        <f t="shared" ca="1" si="5"/>
        <v>0</v>
      </c>
      <c r="BC50" s="10">
        <f t="shared" ca="1" si="6"/>
        <v>0</v>
      </c>
      <c r="BF50" s="38">
        <f t="shared" ca="1" si="21"/>
        <v>0</v>
      </c>
    </row>
    <row r="51" spans="1:58" x14ac:dyDescent="0.3">
      <c r="A51" s="53">
        <f t="shared" ca="1" si="22"/>
        <v>30</v>
      </c>
      <c r="B51" s="19">
        <f ca="1">IF(A51=0,0,HLOOKUP(A51-1,OFFSET(Catégories!$D$18:$D$19,0,0,2,Catégories!$C$17),2,TRUE))</f>
        <v>9</v>
      </c>
      <c r="C51" s="19">
        <f ca="1">IF(A51=0,0,A51-OFFSET(Catégories!$D$18,0,B51-1,,))</f>
        <v>2</v>
      </c>
      <c r="F51" s="1" t="str">
        <f ca="1">IF(A51=0,0,INDEX(Catégories!$D$20:$R$20,1,'Echantillon (1)'!B51))</f>
        <v>9. Verre</v>
      </c>
      <c r="G51" s="1" t="str">
        <f ca="1">IF(A51=0,0,INDEX(OFFSET(Catégories!$D$21:$D$31,0,0,10,Catégories!$C$17),'Echantillon (1)'!C51,'Echantillon (1)'!B51))</f>
        <v xml:space="preserve">9.2 Emballages en verre de couleur </v>
      </c>
      <c r="I51" s="41">
        <v>0</v>
      </c>
      <c r="J51" s="41">
        <v>0</v>
      </c>
      <c r="K51" s="41">
        <f t="shared" si="7"/>
        <v>0</v>
      </c>
      <c r="L51" s="6"/>
      <c r="M51" s="38">
        <f t="shared" si="8"/>
        <v>0</v>
      </c>
      <c r="N51" s="38"/>
      <c r="O51" s="38">
        <f t="shared" si="9"/>
        <v>0</v>
      </c>
      <c r="Q51" s="41">
        <v>0</v>
      </c>
      <c r="R51" s="41">
        <v>0</v>
      </c>
      <c r="S51" s="41">
        <f t="shared" si="10"/>
        <v>0</v>
      </c>
      <c r="T51" s="6"/>
      <c r="U51" s="38">
        <f t="shared" si="11"/>
        <v>0</v>
      </c>
      <c r="V51" s="38"/>
      <c r="W51" s="38">
        <f t="shared" si="12"/>
        <v>0</v>
      </c>
      <c r="Y51" s="41">
        <v>0</v>
      </c>
      <c r="Z51" s="41">
        <v>0</v>
      </c>
      <c r="AA51" s="41">
        <f t="shared" si="13"/>
        <v>0</v>
      </c>
      <c r="AB51" s="6"/>
      <c r="AC51" s="38">
        <f t="shared" si="14"/>
        <v>0</v>
      </c>
      <c r="AD51" s="38"/>
      <c r="AE51" s="38">
        <f t="shared" si="15"/>
        <v>0</v>
      </c>
      <c r="AH51" s="41">
        <f t="shared" si="16"/>
        <v>0</v>
      </c>
      <c r="AI51" s="41">
        <f t="shared" si="2"/>
        <v>0</v>
      </c>
      <c r="AJ51" s="41">
        <f t="shared" si="3"/>
        <v>0</v>
      </c>
      <c r="AK51" s="41">
        <f t="shared" ca="1" si="17"/>
        <v>0</v>
      </c>
      <c r="AL51" s="38">
        <f t="shared" ca="1" si="18"/>
        <v>0</v>
      </c>
      <c r="AO51" s="1" t="str">
        <f ca="1">IF(A51=0,0,INDEX(OFFSET(Catégories!$D$21:$D$31,0,0,10,Catégories!$C$17),'Echantillon (1)'!C51,'Echantillon (1)'!B51))</f>
        <v xml:space="preserve">9.2 Emballages en verre de couleur </v>
      </c>
      <c r="AP51" s="38">
        <f t="shared" ca="1" si="4"/>
        <v>0</v>
      </c>
      <c r="AT51" s="38">
        <f t="shared" ca="1" si="19"/>
        <v>0</v>
      </c>
      <c r="AW51" s="36"/>
      <c r="AX51" s="36"/>
      <c r="AY51" s="40">
        <f t="shared" si="20"/>
        <v>0</v>
      </c>
      <c r="BA51" s="9">
        <f t="shared" ca="1" si="5"/>
        <v>0</v>
      </c>
      <c r="BC51" s="10">
        <f t="shared" ca="1" si="6"/>
        <v>0</v>
      </c>
      <c r="BF51" s="38">
        <f t="shared" ca="1" si="21"/>
        <v>0</v>
      </c>
    </row>
    <row r="52" spans="1:58" x14ac:dyDescent="0.3">
      <c r="A52" s="53">
        <f t="shared" ca="1" si="22"/>
        <v>31</v>
      </c>
      <c r="B52" s="19">
        <f ca="1">IF(A52=0,0,HLOOKUP(A52-1,OFFSET(Catégories!$D$18:$D$19,0,0,2,Catégories!$C$17),2,TRUE))</f>
        <v>9</v>
      </c>
      <c r="C52" s="19">
        <f ca="1">IF(A52=0,0,A52-OFFSET(Catégories!$D$18,0,B52-1,,))</f>
        <v>3</v>
      </c>
      <c r="F52" s="1" t="str">
        <f ca="1">IF(A52=0,0,INDEX(Catégories!$D$20:$R$20,1,'Echantillon (1)'!B52))</f>
        <v>9. Verre</v>
      </c>
      <c r="G52" s="1" t="str">
        <f ca="1">IF(A52=0,0,INDEX(OFFSET(Catégories!$D$21:$D$31,0,0,10,Catégories!$C$17),'Echantillon (1)'!C52,'Echantillon (1)'!B52))</f>
        <v>9.3 Autres verres</v>
      </c>
      <c r="I52" s="41">
        <v>0</v>
      </c>
      <c r="J52" s="41">
        <v>0</v>
      </c>
      <c r="K52" s="41">
        <f t="shared" si="7"/>
        <v>0</v>
      </c>
      <c r="L52" s="6"/>
      <c r="M52" s="38">
        <f t="shared" si="8"/>
        <v>0</v>
      </c>
      <c r="N52" s="38"/>
      <c r="O52" s="38">
        <f t="shared" si="9"/>
        <v>0</v>
      </c>
      <c r="Q52" s="41">
        <v>0</v>
      </c>
      <c r="R52" s="41">
        <v>0</v>
      </c>
      <c r="S52" s="41">
        <f t="shared" si="10"/>
        <v>0</v>
      </c>
      <c r="T52" s="6"/>
      <c r="U52" s="38">
        <f t="shared" si="11"/>
        <v>0</v>
      </c>
      <c r="V52" s="38"/>
      <c r="W52" s="38">
        <f t="shared" si="12"/>
        <v>0</v>
      </c>
      <c r="Y52" s="41">
        <v>0</v>
      </c>
      <c r="Z52" s="41">
        <v>0</v>
      </c>
      <c r="AA52" s="41">
        <f t="shared" si="13"/>
        <v>0</v>
      </c>
      <c r="AB52" s="6"/>
      <c r="AC52" s="38">
        <f t="shared" si="14"/>
        <v>0</v>
      </c>
      <c r="AD52" s="38"/>
      <c r="AE52" s="38">
        <f t="shared" si="15"/>
        <v>0</v>
      </c>
      <c r="AH52" s="41">
        <f t="shared" si="16"/>
        <v>0</v>
      </c>
      <c r="AI52" s="41">
        <f t="shared" si="2"/>
        <v>0</v>
      </c>
      <c r="AJ52" s="41">
        <f t="shared" si="3"/>
        <v>0</v>
      </c>
      <c r="AK52" s="41">
        <f t="shared" ca="1" si="17"/>
        <v>0</v>
      </c>
      <c r="AL52" s="38">
        <f t="shared" ca="1" si="18"/>
        <v>0</v>
      </c>
      <c r="AO52" s="1" t="str">
        <f ca="1">IF(A52=0,0,INDEX(OFFSET(Catégories!$D$21:$D$31,0,0,10,Catégories!$C$17),'Echantillon (1)'!C52,'Echantillon (1)'!B52))</f>
        <v>9.3 Autres verres</v>
      </c>
      <c r="AP52" s="38">
        <f t="shared" ca="1" si="4"/>
        <v>0</v>
      </c>
      <c r="AT52" s="38">
        <f t="shared" ca="1" si="19"/>
        <v>0</v>
      </c>
      <c r="AW52" s="36"/>
      <c r="AX52" s="36"/>
      <c r="AY52" s="40">
        <f t="shared" si="20"/>
        <v>0</v>
      </c>
      <c r="BA52" s="9">
        <f t="shared" ca="1" si="5"/>
        <v>0</v>
      </c>
      <c r="BC52" s="10">
        <f t="shared" ca="1" si="6"/>
        <v>0</v>
      </c>
      <c r="BF52" s="38">
        <f t="shared" ca="1" si="21"/>
        <v>0</v>
      </c>
    </row>
    <row r="53" spans="1:58" x14ac:dyDescent="0.3">
      <c r="A53" s="53">
        <f t="shared" ca="1" si="22"/>
        <v>32</v>
      </c>
      <c r="B53" s="19">
        <f ca="1">IF(A53=0,0,HLOOKUP(A53-1,OFFSET(Catégories!$D$18:$D$19,0,0,2,Catégories!$C$17),2,TRUE))</f>
        <v>10</v>
      </c>
      <c r="C53" s="19">
        <f ca="1">IF(A53=0,0,A53-OFFSET(Catégories!$D$18,0,B53-1,,))</f>
        <v>1</v>
      </c>
      <c r="F53" s="1" t="str">
        <f ca="1">IF(A53=0,0,INDEX(Catégories!$D$20:$R$20,1,'Echantillon (1)'!B53))</f>
        <v>10. Métaux</v>
      </c>
      <c r="G53" s="1" t="str">
        <f ca="1">IF(A53=0,0,INDEX(OFFSET(Catégories!$D$21:$D$31,0,0,10,Catégories!$C$17),'Echantillon (1)'!C53,'Echantillon (1)'!B53))</f>
        <v>10.1 Canettes métaux ferreux</v>
      </c>
      <c r="I53" s="41">
        <v>0</v>
      </c>
      <c r="J53" s="41">
        <v>0</v>
      </c>
      <c r="K53" s="41">
        <f t="shared" si="7"/>
        <v>0</v>
      </c>
      <c r="L53" s="6"/>
      <c r="M53" s="38">
        <f t="shared" si="8"/>
        <v>0</v>
      </c>
      <c r="N53" s="38"/>
      <c r="O53" s="38">
        <f t="shared" si="9"/>
        <v>0</v>
      </c>
      <c r="Q53" s="41">
        <v>0</v>
      </c>
      <c r="R53" s="41">
        <v>0</v>
      </c>
      <c r="S53" s="41">
        <f t="shared" si="10"/>
        <v>0</v>
      </c>
      <c r="T53" s="6"/>
      <c r="U53" s="38">
        <f t="shared" si="11"/>
        <v>0</v>
      </c>
      <c r="V53" s="38"/>
      <c r="W53" s="38">
        <f t="shared" si="12"/>
        <v>0</v>
      </c>
      <c r="Y53" s="41">
        <v>0</v>
      </c>
      <c r="Z53" s="41">
        <v>0</v>
      </c>
      <c r="AA53" s="41">
        <f t="shared" si="13"/>
        <v>0</v>
      </c>
      <c r="AB53" s="6"/>
      <c r="AC53" s="38">
        <f t="shared" si="14"/>
        <v>0</v>
      </c>
      <c r="AD53" s="38"/>
      <c r="AE53" s="38">
        <f t="shared" si="15"/>
        <v>0</v>
      </c>
      <c r="AH53" s="41">
        <f t="shared" si="16"/>
        <v>0</v>
      </c>
      <c r="AI53" s="41">
        <f t="shared" si="2"/>
        <v>0</v>
      </c>
      <c r="AJ53" s="41">
        <f t="shared" si="3"/>
        <v>0</v>
      </c>
      <c r="AK53" s="41">
        <f t="shared" ca="1" si="17"/>
        <v>0</v>
      </c>
      <c r="AL53" s="38">
        <f t="shared" ca="1" si="18"/>
        <v>0</v>
      </c>
      <c r="AO53" s="1" t="str">
        <f ca="1">IF(A53=0,0,INDEX(OFFSET(Catégories!$D$21:$D$31,0,0,10,Catégories!$C$17),'Echantillon (1)'!C53,'Echantillon (1)'!B53))</f>
        <v>10.1 Canettes métaux ferreux</v>
      </c>
      <c r="AP53" s="38">
        <f t="shared" ca="1" si="4"/>
        <v>0</v>
      </c>
      <c r="AT53" s="38">
        <f t="shared" ca="1" si="19"/>
        <v>0</v>
      </c>
      <c r="AW53" s="36"/>
      <c r="AX53" s="36"/>
      <c r="AY53" s="40">
        <f t="shared" si="20"/>
        <v>0</v>
      </c>
      <c r="BA53" s="9">
        <f t="shared" ca="1" si="5"/>
        <v>0</v>
      </c>
      <c r="BC53" s="10">
        <f t="shared" ca="1" si="6"/>
        <v>0</v>
      </c>
      <c r="BF53" s="38">
        <f t="shared" ca="1" si="21"/>
        <v>0</v>
      </c>
    </row>
    <row r="54" spans="1:58" x14ac:dyDescent="0.3">
      <c r="A54" s="53">
        <f t="shared" ca="1" si="22"/>
        <v>33</v>
      </c>
      <c r="B54" s="19">
        <f ca="1">IF(A54=0,0,HLOOKUP(A54-1,OFFSET(Catégories!$D$18:$D$19,0,0,2,Catégories!$C$17),2,TRUE))</f>
        <v>10</v>
      </c>
      <c r="C54" s="19">
        <f ca="1">IF(A54=0,0,A54-OFFSET(Catégories!$D$18,0,B54-1,,))</f>
        <v>2</v>
      </c>
      <c r="F54" s="1" t="str">
        <f ca="1">IF(A54=0,0,INDEX(Catégories!$D$20:$R$20,1,'Echantillon (1)'!B54))</f>
        <v>10. Métaux</v>
      </c>
      <c r="G54" s="1" t="str">
        <f ca="1">IF(A54=0,0,INDEX(OFFSET(Catégories!$D$21:$D$31,0,0,10,Catégories!$C$17),'Echantillon (1)'!C54,'Echantillon (1)'!B54))</f>
        <v>10.2 Autres emballages métaux ferreux</v>
      </c>
      <c r="I54" s="41">
        <v>0</v>
      </c>
      <c r="J54" s="41">
        <v>0</v>
      </c>
      <c r="K54" s="41">
        <f t="shared" si="7"/>
        <v>0</v>
      </c>
      <c r="L54" s="6"/>
      <c r="M54" s="38">
        <f t="shared" si="8"/>
        <v>0</v>
      </c>
      <c r="N54" s="38"/>
      <c r="O54" s="38">
        <f t="shared" si="9"/>
        <v>0</v>
      </c>
      <c r="Q54" s="41">
        <v>0</v>
      </c>
      <c r="R54" s="41">
        <v>0</v>
      </c>
      <c r="S54" s="41">
        <f t="shared" si="10"/>
        <v>0</v>
      </c>
      <c r="T54" s="6"/>
      <c r="U54" s="38">
        <f t="shared" si="11"/>
        <v>0</v>
      </c>
      <c r="V54" s="38"/>
      <c r="W54" s="38">
        <f t="shared" si="12"/>
        <v>0</v>
      </c>
      <c r="Y54" s="41">
        <v>0</v>
      </c>
      <c r="Z54" s="41">
        <v>0</v>
      </c>
      <c r="AA54" s="41">
        <f t="shared" si="13"/>
        <v>0</v>
      </c>
      <c r="AB54" s="6"/>
      <c r="AC54" s="38">
        <f t="shared" si="14"/>
        <v>0</v>
      </c>
      <c r="AD54" s="38"/>
      <c r="AE54" s="38">
        <f t="shared" si="15"/>
        <v>0</v>
      </c>
      <c r="AH54" s="41">
        <f t="shared" si="16"/>
        <v>0</v>
      </c>
      <c r="AI54" s="41">
        <f t="shared" ref="AI54:AI85" si="27">S54/($S$17/$G$15)/($G$12/($G$11-$K$17))</f>
        <v>0</v>
      </c>
      <c r="AJ54" s="41">
        <f t="shared" ref="AJ54:AJ85" si="28">(AA54/($AA$17/$G$16))/($G$12/($G$11-$K$17))</f>
        <v>0</v>
      </c>
      <c r="AK54" s="41">
        <f t="shared" ca="1" si="17"/>
        <v>0</v>
      </c>
      <c r="AL54" s="38">
        <f t="shared" ca="1" si="18"/>
        <v>0</v>
      </c>
      <c r="AO54" s="1" t="str">
        <f ca="1">IF(A54=0,0,INDEX(OFFSET(Catégories!$D$21:$D$31,0,0,10,Catégories!$C$17),'Echantillon (1)'!C54,'Echantillon (1)'!B54))</f>
        <v>10.2 Autres emballages métaux ferreux</v>
      </c>
      <c r="AP54" s="38">
        <f t="shared" ref="AP54:AP85" ca="1" si="29">IF($AK$20=0,0,AK54/$AK$20)</f>
        <v>0</v>
      </c>
      <c r="AT54" s="38">
        <f t="shared" ca="1" si="19"/>
        <v>0</v>
      </c>
      <c r="AW54" s="36"/>
      <c r="AX54" s="36"/>
      <c r="AY54" s="40">
        <f t="shared" si="20"/>
        <v>0</v>
      </c>
      <c r="BA54" s="9">
        <f t="shared" ref="BA54:BA85" ca="1" si="30">IF($AY$17=0,0,AY54/$AY$17)</f>
        <v>0</v>
      </c>
      <c r="BC54" s="10">
        <f t="shared" ref="BC54:BC85" ca="1" si="31">IF(AU54=$A$16,$G$18/($G$12/($G$11-$K$17)),(AY54/($AY$17/$G$17)/($G$12/($G$11-$K$17)))+SUMPRODUCT((AK$22:AK$91)*($B$22:$B$91=$AU54)))</f>
        <v>0</v>
      </c>
      <c r="BF54" s="38">
        <f t="shared" ca="1" si="21"/>
        <v>0</v>
      </c>
    </row>
    <row r="55" spans="1:58" x14ac:dyDescent="0.3">
      <c r="A55" s="53">
        <f t="shared" ca="1" si="22"/>
        <v>34</v>
      </c>
      <c r="B55" s="19">
        <f ca="1">IF(A55=0,0,HLOOKUP(A55-1,OFFSET(Catégories!$D$18:$D$19,0,0,2,Catégories!$C$17),2,TRUE))</f>
        <v>10</v>
      </c>
      <c r="C55" s="19">
        <f ca="1">IF(A55=0,0,A55-OFFSET(Catégories!$D$18,0,B55-1,,))</f>
        <v>3</v>
      </c>
      <c r="F55" s="1" t="str">
        <f ca="1">IF(A55=0,0,INDEX(Catégories!$D$20:$R$20,1,'Echantillon (1)'!B55))</f>
        <v>10. Métaux</v>
      </c>
      <c r="G55" s="1" t="str">
        <f ca="1">IF(A55=0,0,INDEX(OFFSET(Catégories!$D$21:$D$31,0,0,10,Catégories!$C$17),'Echantillon (1)'!C55,'Echantillon (1)'!B55))</f>
        <v>10.3 Canettes aluminium</v>
      </c>
      <c r="I55" s="41">
        <v>0</v>
      </c>
      <c r="J55" s="41">
        <v>0</v>
      </c>
      <c r="K55" s="41">
        <f t="shared" si="7"/>
        <v>0</v>
      </c>
      <c r="L55" s="6"/>
      <c r="M55" s="38">
        <f t="shared" si="8"/>
        <v>0</v>
      </c>
      <c r="N55" s="38"/>
      <c r="O55" s="38">
        <f t="shared" si="9"/>
        <v>0</v>
      </c>
      <c r="Q55" s="41">
        <v>0</v>
      </c>
      <c r="R55" s="41">
        <v>0</v>
      </c>
      <c r="S55" s="41">
        <f t="shared" si="10"/>
        <v>0</v>
      </c>
      <c r="T55" s="6"/>
      <c r="U55" s="38">
        <f t="shared" si="11"/>
        <v>0</v>
      </c>
      <c r="V55" s="38"/>
      <c r="W55" s="38">
        <f t="shared" si="12"/>
        <v>0</v>
      </c>
      <c r="Y55" s="41">
        <v>0</v>
      </c>
      <c r="Z55" s="41">
        <v>0</v>
      </c>
      <c r="AA55" s="41">
        <f t="shared" si="13"/>
        <v>0</v>
      </c>
      <c r="AB55" s="6"/>
      <c r="AC55" s="38">
        <f t="shared" si="14"/>
        <v>0</v>
      </c>
      <c r="AD55" s="38"/>
      <c r="AE55" s="38">
        <f t="shared" si="15"/>
        <v>0</v>
      </c>
      <c r="AH55" s="41">
        <f t="shared" si="16"/>
        <v>0</v>
      </c>
      <c r="AI55" s="41">
        <f t="shared" si="27"/>
        <v>0</v>
      </c>
      <c r="AJ55" s="41">
        <f t="shared" si="28"/>
        <v>0</v>
      </c>
      <c r="AK55" s="41">
        <f t="shared" ca="1" si="17"/>
        <v>0</v>
      </c>
      <c r="AL55" s="38">
        <f t="shared" ca="1" si="18"/>
        <v>0</v>
      </c>
      <c r="AO55" s="1" t="str">
        <f ca="1">IF(A55=0,0,INDEX(OFFSET(Catégories!$D$21:$D$31,0,0,10,Catégories!$C$17),'Echantillon (1)'!C55,'Echantillon (1)'!B55))</f>
        <v>10.3 Canettes aluminium</v>
      </c>
      <c r="AP55" s="38">
        <f t="shared" ca="1" si="29"/>
        <v>0</v>
      </c>
      <c r="AT55" s="38">
        <f t="shared" ca="1" si="19"/>
        <v>0</v>
      </c>
      <c r="AW55" s="36"/>
      <c r="AX55" s="36"/>
      <c r="AY55" s="40">
        <f t="shared" si="20"/>
        <v>0</v>
      </c>
      <c r="BA55" s="9">
        <f t="shared" ca="1" si="30"/>
        <v>0</v>
      </c>
      <c r="BC55" s="10">
        <f t="shared" ca="1" si="31"/>
        <v>0</v>
      </c>
      <c r="BF55" s="38">
        <f t="shared" ca="1" si="21"/>
        <v>0</v>
      </c>
    </row>
    <row r="56" spans="1:58" x14ac:dyDescent="0.3">
      <c r="A56" s="53">
        <f t="shared" ca="1" si="22"/>
        <v>35</v>
      </c>
      <c r="B56" s="19">
        <f ca="1">IF(A56=0,0,HLOOKUP(A56-1,OFFSET(Catégories!$D$18:$D$19,0,0,2,Catégories!$C$17),2,TRUE))</f>
        <v>10</v>
      </c>
      <c r="C56" s="19">
        <f ca="1">IF(A56=0,0,A56-OFFSET(Catégories!$D$18,0,B56-1,,))</f>
        <v>4</v>
      </c>
      <c r="F56" s="1" t="str">
        <f ca="1">IF(A56=0,0,INDEX(Catégories!$D$20:$R$20,1,'Echantillon (1)'!B56))</f>
        <v>10. Métaux</v>
      </c>
      <c r="G56" s="1" t="str">
        <f ca="1">IF(A56=0,0,INDEX(OFFSET(Catégories!$D$21:$D$31,0,0,10,Catégories!$C$17),'Echantillon (1)'!C56,'Echantillon (1)'!B56))</f>
        <v>10.4 Autres emballages aluminium</v>
      </c>
      <c r="I56" s="41">
        <v>0</v>
      </c>
      <c r="J56" s="41">
        <v>0</v>
      </c>
      <c r="K56" s="41">
        <f t="shared" si="7"/>
        <v>0</v>
      </c>
      <c r="L56" s="6"/>
      <c r="M56" s="38">
        <f t="shared" si="8"/>
        <v>0</v>
      </c>
      <c r="N56" s="38"/>
      <c r="O56" s="38">
        <f t="shared" si="9"/>
        <v>0</v>
      </c>
      <c r="Q56" s="41">
        <v>0</v>
      </c>
      <c r="R56" s="41">
        <v>0</v>
      </c>
      <c r="S56" s="41">
        <f t="shared" si="10"/>
        <v>0</v>
      </c>
      <c r="T56" s="6"/>
      <c r="U56" s="38">
        <f t="shared" si="11"/>
        <v>0</v>
      </c>
      <c r="V56" s="38"/>
      <c r="W56" s="38">
        <f t="shared" si="12"/>
        <v>0</v>
      </c>
      <c r="Y56" s="41">
        <v>0</v>
      </c>
      <c r="Z56" s="41">
        <v>0</v>
      </c>
      <c r="AA56" s="41">
        <f t="shared" si="13"/>
        <v>0</v>
      </c>
      <c r="AB56" s="6"/>
      <c r="AC56" s="38">
        <f t="shared" si="14"/>
        <v>0</v>
      </c>
      <c r="AD56" s="38"/>
      <c r="AE56" s="38">
        <f t="shared" si="15"/>
        <v>0</v>
      </c>
      <c r="AH56" s="41">
        <f t="shared" si="16"/>
        <v>0</v>
      </c>
      <c r="AI56" s="41">
        <f t="shared" si="27"/>
        <v>0</v>
      </c>
      <c r="AJ56" s="41">
        <f t="shared" si="28"/>
        <v>0</v>
      </c>
      <c r="AK56" s="41">
        <f t="shared" ca="1" si="17"/>
        <v>0</v>
      </c>
      <c r="AL56" s="38">
        <f t="shared" ca="1" si="18"/>
        <v>0</v>
      </c>
      <c r="AO56" s="1" t="str">
        <f ca="1">IF(A56=0,0,INDEX(OFFSET(Catégories!$D$21:$D$31,0,0,10,Catégories!$C$17),'Echantillon (1)'!C56,'Echantillon (1)'!B56))</f>
        <v>10.4 Autres emballages aluminium</v>
      </c>
      <c r="AP56" s="38">
        <f t="shared" ca="1" si="29"/>
        <v>0</v>
      </c>
      <c r="AT56" s="38">
        <f t="shared" ca="1" si="19"/>
        <v>0</v>
      </c>
      <c r="AW56" s="36"/>
      <c r="AX56" s="36"/>
      <c r="AY56" s="40">
        <f t="shared" si="20"/>
        <v>0</v>
      </c>
      <c r="BA56" s="9">
        <f t="shared" ca="1" si="30"/>
        <v>0</v>
      </c>
      <c r="BC56" s="10">
        <f t="shared" ca="1" si="31"/>
        <v>0</v>
      </c>
      <c r="BF56" s="38">
        <f t="shared" ca="1" si="21"/>
        <v>0</v>
      </c>
    </row>
    <row r="57" spans="1:58" x14ac:dyDescent="0.3">
      <c r="A57" s="53">
        <f t="shared" ca="1" si="22"/>
        <v>36</v>
      </c>
      <c r="B57" s="19">
        <f ca="1">IF(A57=0,0,HLOOKUP(A57-1,OFFSET(Catégories!$D$18:$D$19,0,0,2,Catégories!$C$17),2,TRUE))</f>
        <v>10</v>
      </c>
      <c r="C57" s="19">
        <f ca="1">IF(A57=0,0,A57-OFFSET(Catégories!$D$18,0,B57-1,,))</f>
        <v>5</v>
      </c>
      <c r="F57" s="1" t="str">
        <f ca="1">IF(A57=0,0,INDEX(Catégories!$D$20:$R$20,1,'Echantillon (1)'!B57))</f>
        <v>10. Métaux</v>
      </c>
      <c r="G57" s="1" t="str">
        <f ca="1">IF(A57=0,0,INDEX(OFFSET(Catégories!$D$21:$D$31,0,0,10,Catégories!$C$17),'Echantillon (1)'!C57,'Echantillon (1)'!B57))</f>
        <v>10.5 Autres métaux ferreux</v>
      </c>
      <c r="I57" s="41">
        <v>0</v>
      </c>
      <c r="J57" s="41">
        <v>0</v>
      </c>
      <c r="K57" s="41">
        <f t="shared" si="7"/>
        <v>0</v>
      </c>
      <c r="L57" s="6"/>
      <c r="M57" s="38">
        <f t="shared" si="8"/>
        <v>0</v>
      </c>
      <c r="N57" s="38"/>
      <c r="O57" s="38">
        <f t="shared" si="9"/>
        <v>0</v>
      </c>
      <c r="Q57" s="41">
        <v>0</v>
      </c>
      <c r="R57" s="41">
        <v>0</v>
      </c>
      <c r="S57" s="41">
        <f t="shared" si="10"/>
        <v>0</v>
      </c>
      <c r="T57" s="6"/>
      <c r="U57" s="38">
        <f t="shared" si="11"/>
        <v>0</v>
      </c>
      <c r="V57" s="38"/>
      <c r="W57" s="38">
        <f t="shared" si="12"/>
        <v>0</v>
      </c>
      <c r="Y57" s="41">
        <v>0</v>
      </c>
      <c r="Z57" s="41">
        <v>0</v>
      </c>
      <c r="AA57" s="41">
        <f t="shared" si="13"/>
        <v>0</v>
      </c>
      <c r="AB57" s="6"/>
      <c r="AC57" s="38">
        <f t="shared" si="14"/>
        <v>0</v>
      </c>
      <c r="AD57" s="38"/>
      <c r="AE57" s="38">
        <f t="shared" si="15"/>
        <v>0</v>
      </c>
      <c r="AH57" s="41">
        <f t="shared" si="16"/>
        <v>0</v>
      </c>
      <c r="AI57" s="41">
        <f t="shared" si="27"/>
        <v>0</v>
      </c>
      <c r="AJ57" s="41">
        <f t="shared" si="28"/>
        <v>0</v>
      </c>
      <c r="AK57" s="41">
        <f t="shared" ca="1" si="17"/>
        <v>0</v>
      </c>
      <c r="AL57" s="38">
        <f t="shared" ca="1" si="18"/>
        <v>0</v>
      </c>
      <c r="AO57" s="1" t="str">
        <f ca="1">IF(A57=0,0,INDEX(OFFSET(Catégories!$D$21:$D$31,0,0,10,Catégories!$C$17),'Echantillon (1)'!C57,'Echantillon (1)'!B57))</f>
        <v>10.5 Autres métaux ferreux</v>
      </c>
      <c r="AP57" s="38">
        <f t="shared" ca="1" si="29"/>
        <v>0</v>
      </c>
      <c r="AT57" s="38">
        <f t="shared" ca="1" si="19"/>
        <v>0</v>
      </c>
      <c r="AW57" s="36"/>
      <c r="AX57" s="36"/>
      <c r="AY57" s="40">
        <f t="shared" si="20"/>
        <v>0</v>
      </c>
      <c r="BA57" s="9">
        <f t="shared" ca="1" si="30"/>
        <v>0</v>
      </c>
      <c r="BC57" s="10">
        <f t="shared" ca="1" si="31"/>
        <v>0</v>
      </c>
      <c r="BF57" s="38">
        <f t="shared" ca="1" si="21"/>
        <v>0</v>
      </c>
    </row>
    <row r="58" spans="1:58" x14ac:dyDescent="0.3">
      <c r="A58" s="53">
        <f t="shared" ca="1" si="22"/>
        <v>37</v>
      </c>
      <c r="B58" s="19">
        <f ca="1">IF(A58=0,0,HLOOKUP(A58-1,OFFSET(Catégories!$D$18:$D$19,0,0,2,Catégories!$C$17),2,TRUE))</f>
        <v>10</v>
      </c>
      <c r="C58" s="19">
        <f ca="1">IF(A58=0,0,A58-OFFSET(Catégories!$D$18,0,B58-1,,))</f>
        <v>6</v>
      </c>
      <c r="F58" s="1" t="str">
        <f ca="1">IF(A58=0,0,INDEX(Catégories!$D$20:$R$20,1,'Echantillon (1)'!B58))</f>
        <v>10. Métaux</v>
      </c>
      <c r="G58" s="1" t="str">
        <f ca="1">IF(A58=0,0,INDEX(OFFSET(Catégories!$D$21:$D$31,0,0,10,Catégories!$C$17),'Echantillon (1)'!C58,'Echantillon (1)'!B58))</f>
        <v>10.6 Autres métaux</v>
      </c>
      <c r="I58" s="41">
        <v>0</v>
      </c>
      <c r="J58" s="41">
        <v>0</v>
      </c>
      <c r="K58" s="41">
        <f t="shared" si="7"/>
        <v>0</v>
      </c>
      <c r="L58" s="6"/>
      <c r="M58" s="38">
        <f t="shared" si="8"/>
        <v>0</v>
      </c>
      <c r="N58" s="38"/>
      <c r="O58" s="38">
        <f t="shared" si="9"/>
        <v>0</v>
      </c>
      <c r="Q58" s="41">
        <v>0</v>
      </c>
      <c r="R58" s="41">
        <v>0</v>
      </c>
      <c r="S58" s="41">
        <f t="shared" si="10"/>
        <v>0</v>
      </c>
      <c r="T58" s="6"/>
      <c r="U58" s="38">
        <f t="shared" si="11"/>
        <v>0</v>
      </c>
      <c r="V58" s="38"/>
      <c r="W58" s="38">
        <f t="shared" si="12"/>
        <v>0</v>
      </c>
      <c r="Y58" s="41">
        <v>0</v>
      </c>
      <c r="Z58" s="41">
        <v>0</v>
      </c>
      <c r="AA58" s="41">
        <f t="shared" si="13"/>
        <v>0</v>
      </c>
      <c r="AB58" s="6"/>
      <c r="AC58" s="38">
        <f t="shared" si="14"/>
        <v>0</v>
      </c>
      <c r="AD58" s="38"/>
      <c r="AE58" s="38">
        <f t="shared" si="15"/>
        <v>0</v>
      </c>
      <c r="AH58" s="41">
        <f t="shared" si="16"/>
        <v>0</v>
      </c>
      <c r="AI58" s="41">
        <f t="shared" si="27"/>
        <v>0</v>
      </c>
      <c r="AJ58" s="41">
        <f t="shared" si="28"/>
        <v>0</v>
      </c>
      <c r="AK58" s="41">
        <f t="shared" ca="1" si="17"/>
        <v>0</v>
      </c>
      <c r="AL58" s="38">
        <f t="shared" ca="1" si="18"/>
        <v>0</v>
      </c>
      <c r="AO58" s="1" t="str">
        <f ca="1">IF(A58=0,0,INDEX(OFFSET(Catégories!$D$21:$D$31,0,0,10,Catégories!$C$17),'Echantillon (1)'!C58,'Echantillon (1)'!B58))</f>
        <v>10.6 Autres métaux</v>
      </c>
      <c r="AP58" s="38">
        <f t="shared" ca="1" si="29"/>
        <v>0</v>
      </c>
      <c r="AT58" s="38">
        <f t="shared" ca="1" si="19"/>
        <v>0</v>
      </c>
      <c r="AW58" s="36"/>
      <c r="AX58" s="36"/>
      <c r="AY58" s="40">
        <f t="shared" si="20"/>
        <v>0</v>
      </c>
      <c r="BA58" s="9">
        <f t="shared" ca="1" si="30"/>
        <v>0</v>
      </c>
      <c r="BC58" s="10">
        <f t="shared" ca="1" si="31"/>
        <v>0</v>
      </c>
      <c r="BF58" s="38">
        <f t="shared" ca="1" si="21"/>
        <v>0</v>
      </c>
    </row>
    <row r="59" spans="1:58" x14ac:dyDescent="0.3">
      <c r="A59" s="53">
        <f t="shared" ca="1" si="22"/>
        <v>38</v>
      </c>
      <c r="B59" s="19">
        <f ca="1">IF(A59=0,0,HLOOKUP(A59-1,OFFSET(Catégories!$D$18:$D$19,0,0,2,Catégories!$C$17),2,TRUE))</f>
        <v>11</v>
      </c>
      <c r="C59" s="19">
        <f ca="1">IF(A59=0,0,A59-OFFSET(Catégories!$D$18,0,B59-1,,))</f>
        <v>1</v>
      </c>
      <c r="F59" s="1" t="str">
        <f ca="1">IF(A59=0,0,INDEX(Catégories!$D$20:$R$20,1,'Echantillon (1)'!B59))</f>
        <v>11. incombustibles non classés</v>
      </c>
      <c r="G59" s="1" t="str">
        <f ca="1">IF(A59=0,0,INDEX(OFFSET(Catégories!$D$21:$D$31,0,0,10,Catégories!$C$17),'Echantillon (1)'!C59,'Echantillon (1)'!B59))</f>
        <v>11.1 Emballages incombustibles</v>
      </c>
      <c r="I59" s="41">
        <v>0</v>
      </c>
      <c r="J59" s="41">
        <v>0</v>
      </c>
      <c r="K59" s="41">
        <f t="shared" si="7"/>
        <v>0</v>
      </c>
      <c r="L59" s="6"/>
      <c r="M59" s="38">
        <f t="shared" si="8"/>
        <v>0</v>
      </c>
      <c r="N59" s="38"/>
      <c r="O59" s="38">
        <f t="shared" si="9"/>
        <v>0</v>
      </c>
      <c r="Q59" s="41">
        <v>0</v>
      </c>
      <c r="R59" s="41">
        <v>0</v>
      </c>
      <c r="S59" s="41">
        <f t="shared" si="10"/>
        <v>0</v>
      </c>
      <c r="T59" s="6"/>
      <c r="U59" s="38">
        <f t="shared" si="11"/>
        <v>0</v>
      </c>
      <c r="V59" s="38"/>
      <c r="W59" s="38">
        <f t="shared" si="12"/>
        <v>0</v>
      </c>
      <c r="Y59" s="41">
        <v>0</v>
      </c>
      <c r="Z59" s="41">
        <v>0</v>
      </c>
      <c r="AA59" s="41">
        <f t="shared" si="13"/>
        <v>0</v>
      </c>
      <c r="AB59" s="6"/>
      <c r="AC59" s="38">
        <f t="shared" si="14"/>
        <v>0</v>
      </c>
      <c r="AD59" s="38"/>
      <c r="AE59" s="38">
        <f t="shared" si="15"/>
        <v>0</v>
      </c>
      <c r="AH59" s="41">
        <f t="shared" si="16"/>
        <v>0</v>
      </c>
      <c r="AI59" s="41">
        <f t="shared" si="27"/>
        <v>0</v>
      </c>
      <c r="AJ59" s="41">
        <f t="shared" si="28"/>
        <v>0</v>
      </c>
      <c r="AK59" s="41">
        <f t="shared" ca="1" si="17"/>
        <v>0</v>
      </c>
      <c r="AL59" s="38">
        <f t="shared" ca="1" si="18"/>
        <v>0</v>
      </c>
      <c r="AO59" s="1" t="str">
        <f ca="1">IF(A59=0,0,INDEX(OFFSET(Catégories!$D$21:$D$31,0,0,10,Catégories!$C$17),'Echantillon (1)'!C59,'Echantillon (1)'!B59))</f>
        <v>11.1 Emballages incombustibles</v>
      </c>
      <c r="AP59" s="38">
        <f t="shared" ca="1" si="29"/>
        <v>0</v>
      </c>
      <c r="AT59" s="38">
        <f t="shared" ca="1" si="19"/>
        <v>0</v>
      </c>
      <c r="AW59" s="36"/>
      <c r="AX59" s="36"/>
      <c r="AY59" s="40">
        <f t="shared" si="20"/>
        <v>0</v>
      </c>
      <c r="BA59" s="9">
        <f t="shared" ca="1" si="30"/>
        <v>0</v>
      </c>
      <c r="BC59" s="10">
        <f t="shared" ca="1" si="31"/>
        <v>0</v>
      </c>
      <c r="BF59" s="38">
        <f t="shared" ca="1" si="21"/>
        <v>0</v>
      </c>
    </row>
    <row r="60" spans="1:58" x14ac:dyDescent="0.3">
      <c r="A60" s="53">
        <f t="shared" ca="1" si="22"/>
        <v>39</v>
      </c>
      <c r="B60" s="19">
        <f ca="1">IF(A60=0,0,HLOOKUP(A60-1,OFFSET(Catégories!$D$18:$D$19,0,0,2,Catégories!$C$17),2,TRUE))</f>
        <v>11</v>
      </c>
      <c r="C60" s="19">
        <f ca="1">IF(A60=0,0,A60-OFFSET(Catégories!$D$18,0,B60-1,,))</f>
        <v>2</v>
      </c>
      <c r="F60" s="1" t="str">
        <f ca="1">IF(A60=0,0,INDEX(Catégories!$D$20:$R$20,1,'Echantillon (1)'!B60))</f>
        <v>11. incombustibles non classés</v>
      </c>
      <c r="G60" s="1" t="str">
        <f ca="1">IF(A60=0,0,INDEX(OFFSET(Catégories!$D$21:$D$31,0,0,10,Catégories!$C$17),'Echantillon (1)'!C60,'Echantillon (1)'!B60))</f>
        <v>11.2 Autres incombustibles</v>
      </c>
      <c r="I60" s="41">
        <v>0</v>
      </c>
      <c r="J60" s="41">
        <v>0</v>
      </c>
      <c r="K60" s="41">
        <f t="shared" si="7"/>
        <v>0</v>
      </c>
      <c r="L60" s="6"/>
      <c r="M60" s="38">
        <f t="shared" si="8"/>
        <v>0</v>
      </c>
      <c r="N60" s="38"/>
      <c r="O60" s="38">
        <f t="shared" si="9"/>
        <v>0</v>
      </c>
      <c r="Q60" s="41">
        <v>0</v>
      </c>
      <c r="R60" s="41">
        <v>0</v>
      </c>
      <c r="S60" s="41">
        <f t="shared" si="10"/>
        <v>0</v>
      </c>
      <c r="T60" s="6"/>
      <c r="U60" s="38">
        <f t="shared" si="11"/>
        <v>0</v>
      </c>
      <c r="V60" s="38"/>
      <c r="W60" s="38">
        <f t="shared" si="12"/>
        <v>0</v>
      </c>
      <c r="Y60" s="41">
        <v>0</v>
      </c>
      <c r="Z60" s="41">
        <v>0</v>
      </c>
      <c r="AA60" s="41">
        <f t="shared" si="13"/>
        <v>0</v>
      </c>
      <c r="AB60" s="6"/>
      <c r="AC60" s="38">
        <f t="shared" si="14"/>
        <v>0</v>
      </c>
      <c r="AD60" s="38"/>
      <c r="AE60" s="38">
        <f t="shared" si="15"/>
        <v>0</v>
      </c>
      <c r="AH60" s="41">
        <f t="shared" si="16"/>
        <v>0</v>
      </c>
      <c r="AI60" s="41">
        <f t="shared" si="27"/>
        <v>0</v>
      </c>
      <c r="AJ60" s="41">
        <f t="shared" si="28"/>
        <v>0</v>
      </c>
      <c r="AK60" s="41">
        <f t="shared" ca="1" si="17"/>
        <v>0</v>
      </c>
      <c r="AL60" s="38">
        <f t="shared" ca="1" si="18"/>
        <v>0</v>
      </c>
      <c r="AO60" s="1" t="str">
        <f ca="1">IF(A60=0,0,INDEX(OFFSET(Catégories!$D$21:$D$31,0,0,10,Catégories!$C$17),'Echantillon (1)'!C60,'Echantillon (1)'!B60))</f>
        <v>11.2 Autres incombustibles</v>
      </c>
      <c r="AP60" s="38">
        <f t="shared" ca="1" si="29"/>
        <v>0</v>
      </c>
      <c r="AT60" s="38">
        <f t="shared" ca="1" si="19"/>
        <v>0</v>
      </c>
      <c r="AW60" s="36"/>
      <c r="AX60" s="36"/>
      <c r="AY60" s="40">
        <f t="shared" si="20"/>
        <v>0</v>
      </c>
      <c r="BA60" s="9">
        <f t="shared" ca="1" si="30"/>
        <v>0</v>
      </c>
      <c r="BC60" s="10">
        <f t="shared" ca="1" si="31"/>
        <v>0</v>
      </c>
      <c r="BF60" s="38">
        <f t="shared" ca="1" si="21"/>
        <v>0</v>
      </c>
    </row>
    <row r="61" spans="1:58" x14ac:dyDescent="0.3">
      <c r="A61" s="53">
        <f t="shared" ca="1" si="22"/>
        <v>40</v>
      </c>
      <c r="B61" s="19">
        <f ca="1">IF(A61=0,0,HLOOKUP(A61-1,OFFSET(Catégories!$D$18:$D$19,0,0,2,Catégories!$C$17),2,TRUE))</f>
        <v>12</v>
      </c>
      <c r="C61" s="19">
        <f ca="1">IF(A61=0,0,A61-OFFSET(Catégories!$D$18,0,B61-1,,))</f>
        <v>1</v>
      </c>
      <c r="F61" s="1" t="str">
        <f ca="1">IF(A61=0,0,INDEX(Catégories!$D$20:$R$20,1,'Echantillon (1)'!B61))</f>
        <v>12. Déchets
 dangereux</v>
      </c>
      <c r="G61" s="1" t="str">
        <f ca="1">IF(A61=0,0,INDEX(OFFSET(Catégories!$D$21:$D$31,0,0,10,Catégories!$C$17),'Echantillon (1)'!C61,'Echantillon (1)'!B61))</f>
        <v>12.1 Produits chimiques</v>
      </c>
      <c r="I61" s="41">
        <v>0</v>
      </c>
      <c r="J61" s="41">
        <v>0</v>
      </c>
      <c r="K61" s="41">
        <f t="shared" si="7"/>
        <v>0</v>
      </c>
      <c r="L61" s="6"/>
      <c r="M61" s="38">
        <f t="shared" si="8"/>
        <v>0</v>
      </c>
      <c r="N61" s="38"/>
      <c r="O61" s="38">
        <f t="shared" si="9"/>
        <v>0</v>
      </c>
      <c r="Q61" s="41">
        <v>0</v>
      </c>
      <c r="R61" s="41">
        <v>0</v>
      </c>
      <c r="S61" s="41">
        <f t="shared" si="10"/>
        <v>0</v>
      </c>
      <c r="T61" s="6"/>
      <c r="U61" s="38">
        <f t="shared" si="11"/>
        <v>0</v>
      </c>
      <c r="V61" s="38"/>
      <c r="W61" s="38">
        <f t="shared" si="12"/>
        <v>0</v>
      </c>
      <c r="Y61" s="41">
        <v>0</v>
      </c>
      <c r="Z61" s="41">
        <v>0</v>
      </c>
      <c r="AA61" s="41">
        <f t="shared" si="13"/>
        <v>0</v>
      </c>
      <c r="AB61" s="6"/>
      <c r="AC61" s="38">
        <f t="shared" si="14"/>
        <v>0</v>
      </c>
      <c r="AD61" s="38"/>
      <c r="AE61" s="38">
        <f t="shared" si="15"/>
        <v>0</v>
      </c>
      <c r="AH61" s="41">
        <f t="shared" si="16"/>
        <v>0</v>
      </c>
      <c r="AI61" s="41">
        <f t="shared" si="27"/>
        <v>0</v>
      </c>
      <c r="AJ61" s="41">
        <f t="shared" si="28"/>
        <v>0</v>
      </c>
      <c r="AK61" s="41">
        <f t="shared" ca="1" si="17"/>
        <v>0</v>
      </c>
      <c r="AL61" s="38">
        <f t="shared" ca="1" si="18"/>
        <v>0</v>
      </c>
      <c r="AO61" s="1" t="str">
        <f ca="1">IF(A61=0,0,INDEX(OFFSET(Catégories!$D$21:$D$31,0,0,10,Catégories!$C$17),'Echantillon (1)'!C61,'Echantillon (1)'!B61))</f>
        <v>12.1 Produits chimiques</v>
      </c>
      <c r="AP61" s="38">
        <f t="shared" ca="1" si="29"/>
        <v>0</v>
      </c>
      <c r="AT61" s="38">
        <f t="shared" ca="1" si="19"/>
        <v>0</v>
      </c>
      <c r="AW61" s="36"/>
      <c r="AX61" s="36"/>
      <c r="AY61" s="40">
        <f t="shared" si="20"/>
        <v>0</v>
      </c>
      <c r="BA61" s="9">
        <f t="shared" ca="1" si="30"/>
        <v>0</v>
      </c>
      <c r="BC61" s="10">
        <f t="shared" ca="1" si="31"/>
        <v>0</v>
      </c>
      <c r="BF61" s="38">
        <f t="shared" ca="1" si="21"/>
        <v>0</v>
      </c>
    </row>
    <row r="62" spans="1:58" x14ac:dyDescent="0.3">
      <c r="A62" s="53">
        <f t="shared" ca="1" si="22"/>
        <v>41</v>
      </c>
      <c r="B62" s="19">
        <f ca="1">IF(A62=0,0,HLOOKUP(A62-1,OFFSET(Catégories!$D$18:$D$19,0,0,2,Catégories!$C$17),2,TRUE))</f>
        <v>12</v>
      </c>
      <c r="C62" s="19">
        <f ca="1">IF(A62=0,0,A62-OFFSET(Catégories!$D$18,0,B62-1,,))</f>
        <v>2</v>
      </c>
      <c r="F62" s="1" t="str">
        <f ca="1">IF(A62=0,0,INDEX(Catégories!$D$20:$R$20,1,'Echantillon (1)'!B62))</f>
        <v>12. Déchets
 dangereux</v>
      </c>
      <c r="G62" s="1" t="str">
        <f ca="1">IF(A62=0,0,INDEX(OFFSET(Catégories!$D$21:$D$31,0,0,10,Catégories!$C$17),'Echantillon (1)'!C62,'Echantillon (1)'!B62))</f>
        <v>12.2 Tubes fluorescents et ampoules basse consommation</v>
      </c>
      <c r="I62" s="41">
        <v>0</v>
      </c>
      <c r="J62" s="41">
        <v>0</v>
      </c>
      <c r="K62" s="41">
        <f t="shared" si="7"/>
        <v>0</v>
      </c>
      <c r="L62" s="6"/>
      <c r="M62" s="38">
        <f t="shared" si="8"/>
        <v>0</v>
      </c>
      <c r="N62" s="38"/>
      <c r="O62" s="38">
        <f t="shared" si="9"/>
        <v>0</v>
      </c>
      <c r="Q62" s="41">
        <v>0</v>
      </c>
      <c r="R62" s="41">
        <v>0</v>
      </c>
      <c r="S62" s="41">
        <f t="shared" si="10"/>
        <v>0</v>
      </c>
      <c r="T62" s="6"/>
      <c r="U62" s="38">
        <f t="shared" si="11"/>
        <v>0</v>
      </c>
      <c r="V62" s="38"/>
      <c r="W62" s="38">
        <f t="shared" si="12"/>
        <v>0</v>
      </c>
      <c r="Y62" s="41">
        <v>0</v>
      </c>
      <c r="Z62" s="41">
        <v>0</v>
      </c>
      <c r="AA62" s="41">
        <f t="shared" si="13"/>
        <v>0</v>
      </c>
      <c r="AB62" s="6"/>
      <c r="AC62" s="38">
        <f t="shared" si="14"/>
        <v>0</v>
      </c>
      <c r="AD62" s="38"/>
      <c r="AE62" s="38">
        <f t="shared" si="15"/>
        <v>0</v>
      </c>
      <c r="AH62" s="41">
        <f t="shared" si="16"/>
        <v>0</v>
      </c>
      <c r="AI62" s="41">
        <f t="shared" si="27"/>
        <v>0</v>
      </c>
      <c r="AJ62" s="41">
        <f t="shared" si="28"/>
        <v>0</v>
      </c>
      <c r="AK62" s="41">
        <f t="shared" ca="1" si="17"/>
        <v>0</v>
      </c>
      <c r="AL62" s="38">
        <f t="shared" ca="1" si="18"/>
        <v>0</v>
      </c>
      <c r="AO62" s="1" t="str">
        <f ca="1">IF(A62=0,0,INDEX(OFFSET(Catégories!$D$21:$D$31,0,0,10,Catégories!$C$17),'Echantillon (1)'!C62,'Echantillon (1)'!B62))</f>
        <v>12.2 Tubes fluorescents et ampoules basse consommation</v>
      </c>
      <c r="AP62" s="38">
        <f t="shared" ca="1" si="29"/>
        <v>0</v>
      </c>
      <c r="AT62" s="38">
        <f t="shared" ca="1" si="19"/>
        <v>0</v>
      </c>
      <c r="AW62" s="36"/>
      <c r="AX62" s="36"/>
      <c r="AY62" s="40">
        <f t="shared" si="20"/>
        <v>0</v>
      </c>
      <c r="BA62" s="9">
        <f t="shared" ca="1" si="30"/>
        <v>0</v>
      </c>
      <c r="BC62" s="10">
        <f t="shared" ca="1" si="31"/>
        <v>0</v>
      </c>
      <c r="BF62" s="38">
        <f t="shared" ca="1" si="21"/>
        <v>0</v>
      </c>
    </row>
    <row r="63" spans="1:58" x14ac:dyDescent="0.3">
      <c r="A63" s="53">
        <f t="shared" ca="1" si="22"/>
        <v>42</v>
      </c>
      <c r="B63" s="19">
        <f ca="1">IF(A63=0,0,HLOOKUP(A63-1,OFFSET(Catégories!$D$18:$D$19,0,0,2,Catégories!$C$17),2,TRUE))</f>
        <v>12</v>
      </c>
      <c r="C63" s="19">
        <f ca="1">IF(A63=0,0,A63-OFFSET(Catégories!$D$18,0,B63-1,,))</f>
        <v>3</v>
      </c>
      <c r="F63" s="1" t="str">
        <f ca="1">IF(A63=0,0,INDEX(Catégories!$D$20:$R$20,1,'Echantillon (1)'!B63))</f>
        <v>12. Déchets
 dangereux</v>
      </c>
      <c r="G63" s="1" t="str">
        <f ca="1">IF(A63=0,0,INDEX(OFFSET(Catégories!$D$21:$D$31,0,0,10,Catégories!$C$17),'Echantillon (1)'!C63,'Echantillon (1)'!B63))</f>
        <v>12.3 Piles (non rechargeables)</v>
      </c>
      <c r="I63" s="41">
        <v>0</v>
      </c>
      <c r="J63" s="41">
        <v>0</v>
      </c>
      <c r="K63" s="41">
        <f t="shared" si="7"/>
        <v>0</v>
      </c>
      <c r="L63" s="6"/>
      <c r="M63" s="38">
        <f t="shared" si="8"/>
        <v>0</v>
      </c>
      <c r="N63" s="38"/>
      <c r="O63" s="38">
        <f t="shared" si="9"/>
        <v>0</v>
      </c>
      <c r="Q63" s="41">
        <v>0</v>
      </c>
      <c r="R63" s="41">
        <v>0</v>
      </c>
      <c r="S63" s="41">
        <f t="shared" si="10"/>
        <v>0</v>
      </c>
      <c r="T63" s="6"/>
      <c r="U63" s="38">
        <f t="shared" si="11"/>
        <v>0</v>
      </c>
      <c r="V63" s="38"/>
      <c r="W63" s="38">
        <f t="shared" si="12"/>
        <v>0</v>
      </c>
      <c r="Y63" s="41">
        <v>0</v>
      </c>
      <c r="Z63" s="41">
        <v>0</v>
      </c>
      <c r="AA63" s="41">
        <f t="shared" si="13"/>
        <v>0</v>
      </c>
      <c r="AB63" s="6"/>
      <c r="AC63" s="38">
        <f t="shared" si="14"/>
        <v>0</v>
      </c>
      <c r="AD63" s="38"/>
      <c r="AE63" s="38">
        <f t="shared" si="15"/>
        <v>0</v>
      </c>
      <c r="AH63" s="41">
        <f t="shared" si="16"/>
        <v>0</v>
      </c>
      <c r="AI63" s="41">
        <f t="shared" si="27"/>
        <v>0</v>
      </c>
      <c r="AJ63" s="41">
        <f t="shared" si="28"/>
        <v>0</v>
      </c>
      <c r="AK63" s="41">
        <f t="shared" ca="1" si="17"/>
        <v>0</v>
      </c>
      <c r="AL63" s="38">
        <f t="shared" ca="1" si="18"/>
        <v>0</v>
      </c>
      <c r="AO63" s="1" t="str">
        <f ca="1">IF(A63=0,0,INDEX(OFFSET(Catégories!$D$21:$D$31,0,0,10,Catégories!$C$17),'Echantillon (1)'!C63,'Echantillon (1)'!B63))</f>
        <v>12.3 Piles (non rechargeables)</v>
      </c>
      <c r="AP63" s="38">
        <f t="shared" ca="1" si="29"/>
        <v>0</v>
      </c>
      <c r="AT63" s="38">
        <f t="shared" ca="1" si="19"/>
        <v>0</v>
      </c>
      <c r="AW63" s="36"/>
      <c r="AX63" s="36"/>
      <c r="AY63" s="40">
        <f t="shared" si="20"/>
        <v>0</v>
      </c>
      <c r="BA63" s="9">
        <f t="shared" ca="1" si="30"/>
        <v>0</v>
      </c>
      <c r="BC63" s="10">
        <f t="shared" ca="1" si="31"/>
        <v>0</v>
      </c>
      <c r="BF63" s="38">
        <f t="shared" ca="1" si="21"/>
        <v>0</v>
      </c>
    </row>
    <row r="64" spans="1:58" x14ac:dyDescent="0.3">
      <c r="A64" s="53">
        <f t="shared" ca="1" si="22"/>
        <v>43</v>
      </c>
      <c r="B64" s="19">
        <f ca="1">IF(A64=0,0,HLOOKUP(A64-1,OFFSET(Catégories!$D$18:$D$19,0,0,2,Catégories!$C$17),2,TRUE))</f>
        <v>12</v>
      </c>
      <c r="C64" s="19">
        <f ca="1">IF(A64=0,0,A64-OFFSET(Catégories!$D$18,0,B64-1,,))</f>
        <v>4</v>
      </c>
      <c r="F64" s="1" t="str">
        <f ca="1">IF(A64=0,0,INDEX(Catégories!$D$20:$R$20,1,'Echantillon (1)'!B64))</f>
        <v>12. Déchets
 dangereux</v>
      </c>
      <c r="G64" s="1" t="str">
        <f ca="1">IF(A64=0,0,INDEX(OFFSET(Catégories!$D$21:$D$31,0,0,10,Catégories!$C$17),'Echantillon (1)'!C64,'Echantillon (1)'!B64))</f>
        <v>12.4 Piles rechargeables, accumulateurs</v>
      </c>
      <c r="I64" s="41">
        <v>0</v>
      </c>
      <c r="J64" s="41">
        <v>0</v>
      </c>
      <c r="K64" s="41">
        <f t="shared" si="7"/>
        <v>0</v>
      </c>
      <c r="L64" s="6"/>
      <c r="M64" s="38">
        <f t="shared" si="8"/>
        <v>0</v>
      </c>
      <c r="N64" s="38"/>
      <c r="O64" s="38">
        <f t="shared" si="9"/>
        <v>0</v>
      </c>
      <c r="Q64" s="41">
        <v>0</v>
      </c>
      <c r="R64" s="41">
        <v>0</v>
      </c>
      <c r="S64" s="41">
        <f t="shared" si="10"/>
        <v>0</v>
      </c>
      <c r="T64" s="6"/>
      <c r="U64" s="38">
        <f t="shared" si="11"/>
        <v>0</v>
      </c>
      <c r="V64" s="38"/>
      <c r="W64" s="38">
        <f t="shared" si="12"/>
        <v>0</v>
      </c>
      <c r="Y64" s="41">
        <v>0</v>
      </c>
      <c r="Z64" s="41">
        <v>0</v>
      </c>
      <c r="AA64" s="41">
        <f t="shared" si="13"/>
        <v>0</v>
      </c>
      <c r="AB64" s="6"/>
      <c r="AC64" s="38">
        <f t="shared" si="14"/>
        <v>0</v>
      </c>
      <c r="AD64" s="38"/>
      <c r="AE64" s="38">
        <f t="shared" si="15"/>
        <v>0</v>
      </c>
      <c r="AH64" s="41">
        <f t="shared" si="16"/>
        <v>0</v>
      </c>
      <c r="AI64" s="41">
        <f t="shared" si="27"/>
        <v>0</v>
      </c>
      <c r="AJ64" s="41">
        <f t="shared" si="28"/>
        <v>0</v>
      </c>
      <c r="AK64" s="41">
        <f t="shared" ca="1" si="17"/>
        <v>0</v>
      </c>
      <c r="AL64" s="38">
        <f t="shared" ca="1" si="18"/>
        <v>0</v>
      </c>
      <c r="AO64" s="1" t="str">
        <f ca="1">IF(A64=0,0,INDEX(OFFSET(Catégories!$D$21:$D$31,0,0,10,Catégories!$C$17),'Echantillon (1)'!C64,'Echantillon (1)'!B64))</f>
        <v>12.4 Piles rechargeables, accumulateurs</v>
      </c>
      <c r="AP64" s="38">
        <f t="shared" ca="1" si="29"/>
        <v>0</v>
      </c>
      <c r="AT64" s="38">
        <f t="shared" ca="1" si="19"/>
        <v>0</v>
      </c>
      <c r="AW64" s="36"/>
      <c r="AX64" s="36"/>
      <c r="AY64" s="40">
        <f t="shared" si="20"/>
        <v>0</v>
      </c>
      <c r="BA64" s="9">
        <f t="shared" ca="1" si="30"/>
        <v>0</v>
      </c>
      <c r="BC64" s="10">
        <f t="shared" ca="1" si="31"/>
        <v>0</v>
      </c>
      <c r="BF64" s="38">
        <f t="shared" ca="1" si="21"/>
        <v>0</v>
      </c>
    </row>
    <row r="65" spans="1:58" x14ac:dyDescent="0.3">
      <c r="A65" s="53">
        <f t="shared" ca="1" si="22"/>
        <v>44</v>
      </c>
      <c r="B65" s="19">
        <f ca="1">IF(A65=0,0,HLOOKUP(A65-1,OFFSET(Catégories!$D$18:$D$19,0,0,2,Catégories!$C$17),2,TRUE))</f>
        <v>12</v>
      </c>
      <c r="C65" s="19">
        <f ca="1">IF(A65=0,0,A65-OFFSET(Catégories!$D$18,0,B65-1,,))</f>
        <v>5</v>
      </c>
      <c r="F65" s="1" t="str">
        <f ca="1">IF(A65=0,0,INDEX(Catégories!$D$20:$R$20,1,'Echantillon (1)'!B65))</f>
        <v>12. Déchets
 dangereux</v>
      </c>
      <c r="G65" s="1" t="str">
        <f ca="1">IF(A65=0,0,INDEX(OFFSET(Catégories!$D$21:$D$31,0,0,10,Catégories!$C$17),'Echantillon (1)'!C65,'Echantillon (1)'!B65))</f>
        <v xml:space="preserve">12.5 Batteries </v>
      </c>
      <c r="I65" s="41">
        <v>0</v>
      </c>
      <c r="J65" s="41">
        <v>0</v>
      </c>
      <c r="K65" s="41">
        <f t="shared" si="7"/>
        <v>0</v>
      </c>
      <c r="L65" s="6"/>
      <c r="M65" s="38">
        <f t="shared" si="8"/>
        <v>0</v>
      </c>
      <c r="N65" s="38"/>
      <c r="O65" s="38">
        <f t="shared" si="9"/>
        <v>0</v>
      </c>
      <c r="Q65" s="41">
        <v>0</v>
      </c>
      <c r="R65" s="41">
        <v>0</v>
      </c>
      <c r="S65" s="41">
        <f t="shared" si="10"/>
        <v>0</v>
      </c>
      <c r="T65" s="6"/>
      <c r="U65" s="38">
        <f t="shared" si="11"/>
        <v>0</v>
      </c>
      <c r="V65" s="38"/>
      <c r="W65" s="38">
        <f t="shared" si="12"/>
        <v>0</v>
      </c>
      <c r="Y65" s="41">
        <v>0</v>
      </c>
      <c r="Z65" s="41">
        <v>0</v>
      </c>
      <c r="AA65" s="41">
        <f t="shared" si="13"/>
        <v>0</v>
      </c>
      <c r="AB65" s="6"/>
      <c r="AC65" s="38">
        <f t="shared" si="14"/>
        <v>0</v>
      </c>
      <c r="AD65" s="38"/>
      <c r="AE65" s="38">
        <f t="shared" si="15"/>
        <v>0</v>
      </c>
      <c r="AH65" s="41">
        <f t="shared" si="16"/>
        <v>0</v>
      </c>
      <c r="AI65" s="41">
        <f t="shared" si="27"/>
        <v>0</v>
      </c>
      <c r="AJ65" s="41">
        <f t="shared" si="28"/>
        <v>0</v>
      </c>
      <c r="AK65" s="41">
        <f t="shared" ca="1" si="17"/>
        <v>0</v>
      </c>
      <c r="AL65" s="38">
        <f t="shared" ca="1" si="18"/>
        <v>0</v>
      </c>
      <c r="AO65" s="1" t="str">
        <f ca="1">IF(A65=0,0,INDEX(OFFSET(Catégories!$D$21:$D$31,0,0,10,Catégories!$C$17),'Echantillon (1)'!C65,'Echantillon (1)'!B65))</f>
        <v xml:space="preserve">12.5 Batteries </v>
      </c>
      <c r="AP65" s="38">
        <f t="shared" ca="1" si="29"/>
        <v>0</v>
      </c>
      <c r="AT65" s="38">
        <f t="shared" ca="1" si="19"/>
        <v>0</v>
      </c>
      <c r="AW65" s="36"/>
      <c r="AX65" s="36"/>
      <c r="AY65" s="40">
        <f t="shared" si="20"/>
        <v>0</v>
      </c>
      <c r="BA65" s="9">
        <f t="shared" ca="1" si="30"/>
        <v>0</v>
      </c>
      <c r="BC65" s="10">
        <f t="shared" ca="1" si="31"/>
        <v>0</v>
      </c>
      <c r="BF65" s="38">
        <f t="shared" ca="1" si="21"/>
        <v>0</v>
      </c>
    </row>
    <row r="66" spans="1:58" x14ac:dyDescent="0.3">
      <c r="A66" s="53">
        <f t="shared" ca="1" si="22"/>
        <v>45</v>
      </c>
      <c r="B66" s="19">
        <f ca="1">IF(A66=0,0,HLOOKUP(A66-1,OFFSET(Catégories!$D$18:$D$19,0,0,2,Catégories!$C$17),2,TRUE))</f>
        <v>12</v>
      </c>
      <c r="C66" s="19">
        <f ca="1">IF(A66=0,0,A66-OFFSET(Catégories!$D$18,0,B66-1,,))</f>
        <v>6</v>
      </c>
      <c r="F66" s="1" t="str">
        <f ca="1">IF(A66=0,0,INDEX(Catégories!$D$20:$R$20,1,'Echantillon (1)'!B66))</f>
        <v>12. Déchets
 dangereux</v>
      </c>
      <c r="G66" s="1" t="str">
        <f ca="1">IF(A66=0,0,INDEX(OFFSET(Catégories!$D$21:$D$31,0,0,10,Catégories!$C$17),'Echantillon (1)'!C66,'Echantillon (1)'!B66))</f>
        <v xml:space="preserve">12.6 Autres déchets dangereux </v>
      </c>
      <c r="I66" s="41">
        <v>0</v>
      </c>
      <c r="J66" s="41">
        <v>0</v>
      </c>
      <c r="K66" s="41">
        <f t="shared" si="7"/>
        <v>0</v>
      </c>
      <c r="L66" s="6"/>
      <c r="M66" s="38">
        <f t="shared" si="8"/>
        <v>0</v>
      </c>
      <c r="N66" s="38"/>
      <c r="O66" s="38">
        <f t="shared" si="9"/>
        <v>0</v>
      </c>
      <c r="Q66" s="41">
        <v>0</v>
      </c>
      <c r="R66" s="41">
        <v>0</v>
      </c>
      <c r="S66" s="41">
        <f t="shared" si="10"/>
        <v>0</v>
      </c>
      <c r="T66" s="6"/>
      <c r="U66" s="38">
        <f t="shared" si="11"/>
        <v>0</v>
      </c>
      <c r="V66" s="38"/>
      <c r="W66" s="38">
        <f t="shared" si="12"/>
        <v>0</v>
      </c>
      <c r="Y66" s="41">
        <v>0</v>
      </c>
      <c r="Z66" s="41">
        <v>0</v>
      </c>
      <c r="AA66" s="41">
        <f t="shared" si="13"/>
        <v>0</v>
      </c>
      <c r="AB66" s="6"/>
      <c r="AC66" s="38">
        <f t="shared" si="14"/>
        <v>0</v>
      </c>
      <c r="AD66" s="38"/>
      <c r="AE66" s="38">
        <f t="shared" si="15"/>
        <v>0</v>
      </c>
      <c r="AH66" s="41">
        <f t="shared" si="16"/>
        <v>0</v>
      </c>
      <c r="AI66" s="41">
        <f t="shared" si="27"/>
        <v>0</v>
      </c>
      <c r="AJ66" s="41">
        <f t="shared" si="28"/>
        <v>0</v>
      </c>
      <c r="AK66" s="41">
        <f t="shared" ca="1" si="17"/>
        <v>0</v>
      </c>
      <c r="AL66" s="38">
        <f t="shared" ca="1" si="18"/>
        <v>0</v>
      </c>
      <c r="AO66" s="1" t="str">
        <f ca="1">IF(A66=0,0,INDEX(OFFSET(Catégories!$D$21:$D$31,0,0,10,Catégories!$C$17),'Echantillon (1)'!C66,'Echantillon (1)'!B66))</f>
        <v xml:space="preserve">12.6 Autres déchets dangereux </v>
      </c>
      <c r="AP66" s="38">
        <f t="shared" ca="1" si="29"/>
        <v>0</v>
      </c>
      <c r="AT66" s="38">
        <f t="shared" ca="1" si="19"/>
        <v>0</v>
      </c>
      <c r="AW66" s="36"/>
      <c r="AX66" s="36"/>
      <c r="AY66" s="40">
        <f t="shared" si="20"/>
        <v>0</v>
      </c>
      <c r="BA66" s="9">
        <f t="shared" ca="1" si="30"/>
        <v>0</v>
      </c>
      <c r="BC66" s="10">
        <f t="shared" ca="1" si="31"/>
        <v>0</v>
      </c>
      <c r="BF66" s="38">
        <f t="shared" ca="1" si="21"/>
        <v>0</v>
      </c>
    </row>
    <row r="67" spans="1:58" x14ac:dyDescent="0.3">
      <c r="A67" s="53">
        <f t="shared" ca="1" si="22"/>
        <v>46</v>
      </c>
      <c r="B67" s="19">
        <f ca="1">IF(A67=0,0,HLOOKUP(A67-1,OFFSET(Catégories!$D$18:$D$19,0,0,2,Catégories!$C$17),2,TRUE))</f>
        <v>13</v>
      </c>
      <c r="C67" s="19">
        <f ca="1">IF(A67=0,0,A67-OFFSET(Catégories!$D$18,0,B67-1,,))</f>
        <v>1</v>
      </c>
      <c r="F67" s="1" t="str">
        <f ca="1">IF(A67=0,0,INDEX(Catégories!$D$20:$R$20,1,'Echantillon (1)'!B67))</f>
        <v>13. Fines</v>
      </c>
      <c r="G67" s="1" t="str">
        <f ca="1">IF(A67=0,0,INDEX(OFFSET(Catégories!$D$21:$D$31,0,0,10,Catégories!$C$17),'Echantillon (1)'!C67,'Echantillon (1)'!B67))</f>
        <v>13. Fines</v>
      </c>
      <c r="I67" s="41">
        <v>0</v>
      </c>
      <c r="J67" s="41">
        <v>0</v>
      </c>
      <c r="K67" s="41">
        <f t="shared" si="7"/>
        <v>0</v>
      </c>
      <c r="L67" s="6"/>
      <c r="M67" s="38">
        <f t="shared" si="8"/>
        <v>0</v>
      </c>
      <c r="N67" s="38"/>
      <c r="O67" s="38">
        <f t="shared" si="9"/>
        <v>0</v>
      </c>
      <c r="Q67" s="41">
        <v>0</v>
      </c>
      <c r="R67" s="41">
        <v>0</v>
      </c>
      <c r="S67" s="41">
        <f t="shared" si="10"/>
        <v>0</v>
      </c>
      <c r="T67" s="6"/>
      <c r="U67" s="38">
        <f t="shared" si="11"/>
        <v>0</v>
      </c>
      <c r="V67" s="38"/>
      <c r="W67" s="38">
        <f t="shared" si="12"/>
        <v>0</v>
      </c>
      <c r="Y67" s="41">
        <v>0</v>
      </c>
      <c r="Z67" s="41">
        <v>0</v>
      </c>
      <c r="AA67" s="41">
        <f t="shared" si="13"/>
        <v>0</v>
      </c>
      <c r="AB67" s="6"/>
      <c r="AC67" s="38">
        <f t="shared" si="14"/>
        <v>0</v>
      </c>
      <c r="AD67" s="38"/>
      <c r="AE67" s="38">
        <f t="shared" si="15"/>
        <v>0</v>
      </c>
      <c r="AH67" s="41">
        <f t="shared" si="16"/>
        <v>0</v>
      </c>
      <c r="AI67" s="41">
        <f t="shared" si="27"/>
        <v>0</v>
      </c>
      <c r="AJ67" s="41">
        <f t="shared" si="28"/>
        <v>0</v>
      </c>
      <c r="AK67" s="41">
        <f ca="1">IF($B67=$A$16,$AL$18,AH67+AI67+AJ67)</f>
        <v>190.44</v>
      </c>
      <c r="AL67" s="38">
        <f t="shared" ca="1" si="18"/>
        <v>1</v>
      </c>
      <c r="AO67" s="1" t="str">
        <f ca="1">IF(A67=0,0,INDEX(OFFSET(Catégories!$D$21:$D$31,0,0,10,Catégories!$C$17),'Echantillon (1)'!C67,'Echantillon (1)'!B67))</f>
        <v>13. Fines</v>
      </c>
      <c r="AP67" s="38">
        <f t="shared" ca="1" si="29"/>
        <v>0.34625454545454543</v>
      </c>
      <c r="AT67" s="38">
        <f t="shared" ca="1" si="19"/>
        <v>0</v>
      </c>
      <c r="AW67" s="36"/>
      <c r="AX67" s="36"/>
      <c r="AY67" s="40">
        <f t="shared" si="20"/>
        <v>0</v>
      </c>
      <c r="BA67" s="9">
        <f t="shared" ca="1" si="30"/>
        <v>0</v>
      </c>
      <c r="BC67" s="10">
        <f t="shared" ca="1" si="31"/>
        <v>0</v>
      </c>
      <c r="BF67" s="38">
        <f t="shared" ca="1" si="21"/>
        <v>0</v>
      </c>
    </row>
    <row r="68" spans="1:58" x14ac:dyDescent="0.3">
      <c r="A68" s="53">
        <f t="shared" ca="1" si="22"/>
        <v>0</v>
      </c>
      <c r="B68" s="19">
        <f ca="1">IF(A68=0,0,HLOOKUP(A68-1,OFFSET(Catégories!$D$18:$D$19,0,0,2,Catégories!$C$17),2,TRUE))</f>
        <v>0</v>
      </c>
      <c r="C68" s="19">
        <f ca="1">IF(A68=0,0,A68-OFFSET(Catégories!$D$18,0,B68-1,,))</f>
        <v>0</v>
      </c>
      <c r="F68" s="1">
        <f ca="1">IF(A68=0,0,INDEX(Catégories!$D$20:$R$20,1,'Echantillon (1)'!B68))</f>
        <v>0</v>
      </c>
      <c r="G68" s="1">
        <f ca="1">IF(A68=0,0,INDEX(OFFSET(Catégories!$D$21:$D$31,0,0,10,Catégories!$C$17),'Echantillon (1)'!C68,'Echantillon (1)'!B68))</f>
        <v>0</v>
      </c>
      <c r="I68" s="41">
        <v>0</v>
      </c>
      <c r="J68" s="41">
        <v>0</v>
      </c>
      <c r="K68" s="41">
        <f t="shared" si="7"/>
        <v>0</v>
      </c>
      <c r="L68" s="6"/>
      <c r="M68" s="38">
        <f t="shared" ref="M68:M91" si="32">IF(K68=0,0,K68/SUMPRODUCT((K$22:K$91)*($B$22:$B$91=$B68)))</f>
        <v>0</v>
      </c>
      <c r="N68" s="38"/>
      <c r="O68" s="38">
        <f t="shared" ref="O68:O91" si="33">IF(SUM(K$22:K$91)=0,0,K68/SUM(K$22:K$91))</f>
        <v>0</v>
      </c>
      <c r="Q68" s="41">
        <v>0</v>
      </c>
      <c r="R68" s="41">
        <v>0</v>
      </c>
      <c r="S68" s="41">
        <f t="shared" si="10"/>
        <v>0</v>
      </c>
      <c r="T68" s="6"/>
      <c r="U68" s="38">
        <f t="shared" si="11"/>
        <v>0</v>
      </c>
      <c r="V68" s="38"/>
      <c r="W68" s="38">
        <f t="shared" si="12"/>
        <v>0</v>
      </c>
      <c r="Y68" s="41">
        <v>0</v>
      </c>
      <c r="Z68" s="41">
        <v>0</v>
      </c>
      <c r="AA68" s="41">
        <f t="shared" si="13"/>
        <v>0</v>
      </c>
      <c r="AB68" s="6"/>
      <c r="AC68" s="38">
        <f t="shared" si="14"/>
        <v>0</v>
      </c>
      <c r="AD68" s="38"/>
      <c r="AE68" s="38">
        <f t="shared" si="15"/>
        <v>0</v>
      </c>
      <c r="AH68" s="41">
        <f t="shared" si="16"/>
        <v>0</v>
      </c>
      <c r="AI68" s="41">
        <f t="shared" si="27"/>
        <v>0</v>
      </c>
      <c r="AJ68" s="41">
        <f t="shared" si="28"/>
        <v>0</v>
      </c>
      <c r="AK68" s="41">
        <f t="shared" ca="1" si="17"/>
        <v>0</v>
      </c>
      <c r="AL68" s="38">
        <f t="shared" ca="1" si="18"/>
        <v>0</v>
      </c>
      <c r="AO68" s="1">
        <f ca="1">IF(A68=0,0,INDEX(OFFSET(Catégories!$D$21:$D$31,0,0,10,Catégories!$C$17),'Echantillon (1)'!C68,'Echantillon (1)'!B68))</f>
        <v>0</v>
      </c>
      <c r="AP68" s="38">
        <f t="shared" ca="1" si="29"/>
        <v>0</v>
      </c>
      <c r="AT68" s="38">
        <f t="shared" ca="1" si="19"/>
        <v>0</v>
      </c>
      <c r="AW68" s="36"/>
      <c r="AX68" s="36"/>
      <c r="AY68" s="40">
        <f t="shared" si="20"/>
        <v>0</v>
      </c>
      <c r="BA68" s="9">
        <f t="shared" ca="1" si="30"/>
        <v>0</v>
      </c>
      <c r="BC68" s="10">
        <f t="shared" ca="1" si="31"/>
        <v>0</v>
      </c>
      <c r="BF68" s="38">
        <f t="shared" ca="1" si="21"/>
        <v>0</v>
      </c>
    </row>
    <row r="69" spans="1:58" x14ac:dyDescent="0.3">
      <c r="A69" s="53">
        <f t="shared" ca="1" si="22"/>
        <v>0</v>
      </c>
      <c r="B69" s="19">
        <f ca="1">IF(A69=0,0,HLOOKUP(A69-1,OFFSET(Catégories!$D$18:$D$19,0,0,2,Catégories!$C$17),2,TRUE))</f>
        <v>0</v>
      </c>
      <c r="C69" s="19">
        <f ca="1">IF(A69=0,0,A69-OFFSET(Catégories!$D$18,0,B69-1,,))</f>
        <v>0</v>
      </c>
      <c r="F69" s="1">
        <f ca="1">IF(A69=0,0,INDEX(Catégories!$D$20:$R$20,1,'Echantillon (1)'!B69))</f>
        <v>0</v>
      </c>
      <c r="G69" s="1">
        <f ca="1">IF(A69=0,0,INDEX(OFFSET(Catégories!$D$21:$D$31,0,0,10,Catégories!$C$17),'Echantillon (1)'!C69,'Echantillon (1)'!B69))</f>
        <v>0</v>
      </c>
      <c r="I69" s="41">
        <v>0</v>
      </c>
      <c r="J69" s="41">
        <v>0</v>
      </c>
      <c r="K69" s="41">
        <f t="shared" si="7"/>
        <v>0</v>
      </c>
      <c r="L69" s="6"/>
      <c r="M69" s="38">
        <f t="shared" si="32"/>
        <v>0</v>
      </c>
      <c r="N69" s="38"/>
      <c r="O69" s="38">
        <f t="shared" si="33"/>
        <v>0</v>
      </c>
      <c r="Q69" s="41">
        <v>0</v>
      </c>
      <c r="R69" s="41">
        <v>0</v>
      </c>
      <c r="S69" s="41">
        <f t="shared" si="10"/>
        <v>0</v>
      </c>
      <c r="T69" s="6"/>
      <c r="U69" s="38">
        <f t="shared" si="11"/>
        <v>0</v>
      </c>
      <c r="V69" s="38"/>
      <c r="W69" s="38">
        <f t="shared" si="12"/>
        <v>0</v>
      </c>
      <c r="Y69" s="41">
        <v>0</v>
      </c>
      <c r="Z69" s="41">
        <v>0</v>
      </c>
      <c r="AA69" s="41">
        <f t="shared" si="13"/>
        <v>0</v>
      </c>
      <c r="AB69" s="6"/>
      <c r="AC69" s="38">
        <f t="shared" si="14"/>
        <v>0</v>
      </c>
      <c r="AD69" s="38"/>
      <c r="AE69" s="38">
        <f t="shared" si="15"/>
        <v>0</v>
      </c>
      <c r="AH69" s="41">
        <f t="shared" si="16"/>
        <v>0</v>
      </c>
      <c r="AI69" s="41">
        <f t="shared" si="27"/>
        <v>0</v>
      </c>
      <c r="AJ69" s="41">
        <f t="shared" si="28"/>
        <v>0</v>
      </c>
      <c r="AK69" s="41">
        <f t="shared" ca="1" si="17"/>
        <v>0</v>
      </c>
      <c r="AL69" s="38">
        <f t="shared" ca="1" si="18"/>
        <v>0</v>
      </c>
      <c r="AO69" s="1">
        <f ca="1">IF(A69=0,0,INDEX(OFFSET(Catégories!$D$21:$D$31,0,0,10,Catégories!$C$17),'Echantillon (1)'!C69,'Echantillon (1)'!B69))</f>
        <v>0</v>
      </c>
      <c r="AP69" s="38">
        <f t="shared" ca="1" si="29"/>
        <v>0</v>
      </c>
      <c r="AT69" s="38">
        <f t="shared" ca="1" si="19"/>
        <v>0</v>
      </c>
      <c r="AW69" s="36"/>
      <c r="AX69" s="36"/>
      <c r="AY69" s="40">
        <f t="shared" si="20"/>
        <v>0</v>
      </c>
      <c r="BA69" s="9">
        <f t="shared" ca="1" si="30"/>
        <v>0</v>
      </c>
      <c r="BC69" s="10">
        <f t="shared" ca="1" si="31"/>
        <v>0</v>
      </c>
      <c r="BF69" s="38">
        <f t="shared" ca="1" si="21"/>
        <v>0</v>
      </c>
    </row>
    <row r="70" spans="1:58" x14ac:dyDescent="0.3">
      <c r="A70" s="53">
        <f t="shared" ca="1" si="22"/>
        <v>0</v>
      </c>
      <c r="B70" s="19">
        <f ca="1">IF(A70=0,0,HLOOKUP(A70-1,OFFSET(Catégories!$D$18:$D$19,0,0,2,Catégories!$C$17),2,TRUE))</f>
        <v>0</v>
      </c>
      <c r="C70" s="19">
        <f ca="1">IF(A70=0,0,A70-OFFSET(Catégories!$D$18,0,B70-1,,))</f>
        <v>0</v>
      </c>
      <c r="F70" s="1">
        <f ca="1">IF(A70=0,0,INDEX(Catégories!$D$20:$R$20,1,'Echantillon (1)'!B70))</f>
        <v>0</v>
      </c>
      <c r="G70" s="1">
        <f ca="1">IF(A70=0,0,INDEX(OFFSET(Catégories!$D$21:$D$31,0,0,10,Catégories!$C$17),'Echantillon (1)'!C70,'Echantillon (1)'!B70))</f>
        <v>0</v>
      </c>
      <c r="I70" s="41">
        <v>0</v>
      </c>
      <c r="J70" s="41">
        <v>0</v>
      </c>
      <c r="K70" s="41">
        <f t="shared" si="7"/>
        <v>0</v>
      </c>
      <c r="L70" s="6"/>
      <c r="M70" s="38">
        <f t="shared" si="32"/>
        <v>0</v>
      </c>
      <c r="N70" s="38"/>
      <c r="O70" s="38">
        <f t="shared" si="33"/>
        <v>0</v>
      </c>
      <c r="Q70" s="41">
        <v>0</v>
      </c>
      <c r="R70" s="41">
        <v>0</v>
      </c>
      <c r="S70" s="41">
        <f t="shared" si="10"/>
        <v>0</v>
      </c>
      <c r="T70" s="6"/>
      <c r="U70" s="38">
        <f t="shared" si="11"/>
        <v>0</v>
      </c>
      <c r="V70" s="38"/>
      <c r="W70" s="38">
        <f t="shared" si="12"/>
        <v>0</v>
      </c>
      <c r="Y70" s="41">
        <v>0</v>
      </c>
      <c r="Z70" s="41">
        <v>0</v>
      </c>
      <c r="AA70" s="41">
        <f t="shared" si="13"/>
        <v>0</v>
      </c>
      <c r="AB70" s="6"/>
      <c r="AC70" s="38">
        <f t="shared" si="14"/>
        <v>0</v>
      </c>
      <c r="AD70" s="38"/>
      <c r="AE70" s="38">
        <f t="shared" si="15"/>
        <v>0</v>
      </c>
      <c r="AH70" s="41">
        <f t="shared" si="16"/>
        <v>0</v>
      </c>
      <c r="AI70" s="41">
        <f t="shared" si="27"/>
        <v>0</v>
      </c>
      <c r="AJ70" s="41">
        <f t="shared" si="28"/>
        <v>0</v>
      </c>
      <c r="AK70" s="41">
        <f t="shared" ca="1" si="17"/>
        <v>0</v>
      </c>
      <c r="AL70" s="38">
        <f t="shared" ca="1" si="18"/>
        <v>0</v>
      </c>
      <c r="AO70" s="1">
        <f ca="1">IF(A70=0,0,INDEX(OFFSET(Catégories!$D$21:$D$31,0,0,10,Catégories!$C$17),'Echantillon (1)'!C70,'Echantillon (1)'!B70))</f>
        <v>0</v>
      </c>
      <c r="AP70" s="38">
        <f t="shared" ca="1" si="29"/>
        <v>0</v>
      </c>
      <c r="AT70" s="38">
        <f t="shared" ca="1" si="19"/>
        <v>0</v>
      </c>
      <c r="AW70" s="36"/>
      <c r="AX70" s="36"/>
      <c r="AY70" s="40">
        <f t="shared" si="20"/>
        <v>0</v>
      </c>
      <c r="BA70" s="9">
        <f t="shared" ca="1" si="30"/>
        <v>0</v>
      </c>
      <c r="BC70" s="10">
        <f t="shared" ca="1" si="31"/>
        <v>0</v>
      </c>
      <c r="BF70" s="38">
        <f t="shared" ca="1" si="21"/>
        <v>0</v>
      </c>
    </row>
    <row r="71" spans="1:58" x14ac:dyDescent="0.3">
      <c r="A71" s="53">
        <f t="shared" ca="1" si="22"/>
        <v>0</v>
      </c>
      <c r="B71" s="19">
        <f ca="1">IF(A71=0,0,HLOOKUP(A71-1,OFFSET(Catégories!$D$18:$D$19,0,0,2,Catégories!$C$17),2,TRUE))</f>
        <v>0</v>
      </c>
      <c r="C71" s="19">
        <f ca="1">IF(A71=0,0,A71-OFFSET(Catégories!$D$18,0,B71-1,,))</f>
        <v>0</v>
      </c>
      <c r="F71" s="1">
        <f ca="1">IF(A71=0,0,INDEX(Catégories!$D$20:$R$20,1,'Echantillon (1)'!B71))</f>
        <v>0</v>
      </c>
      <c r="G71" s="1">
        <f ca="1">IF(A71=0,0,INDEX(OFFSET(Catégories!$D$21:$D$31,0,0,10,Catégories!$C$17),'Echantillon (1)'!C71,'Echantillon (1)'!B71))</f>
        <v>0</v>
      </c>
      <c r="I71" s="41">
        <v>0</v>
      </c>
      <c r="J71" s="41">
        <v>0</v>
      </c>
      <c r="K71" s="41">
        <f t="shared" si="7"/>
        <v>0</v>
      </c>
      <c r="L71" s="6"/>
      <c r="M71" s="38">
        <f t="shared" si="32"/>
        <v>0</v>
      </c>
      <c r="N71" s="38"/>
      <c r="O71" s="38">
        <f t="shared" si="33"/>
        <v>0</v>
      </c>
      <c r="Q71" s="41">
        <v>0</v>
      </c>
      <c r="R71" s="41">
        <v>0</v>
      </c>
      <c r="S71" s="41">
        <f t="shared" si="10"/>
        <v>0</v>
      </c>
      <c r="T71" s="6"/>
      <c r="U71" s="38">
        <f t="shared" si="11"/>
        <v>0</v>
      </c>
      <c r="V71" s="38"/>
      <c r="W71" s="38">
        <f t="shared" si="12"/>
        <v>0</v>
      </c>
      <c r="Y71" s="41">
        <v>0</v>
      </c>
      <c r="Z71" s="41">
        <v>0</v>
      </c>
      <c r="AA71" s="41">
        <f t="shared" si="13"/>
        <v>0</v>
      </c>
      <c r="AB71" s="6"/>
      <c r="AC71" s="38">
        <f t="shared" si="14"/>
        <v>0</v>
      </c>
      <c r="AD71" s="38"/>
      <c r="AE71" s="38">
        <f t="shared" si="15"/>
        <v>0</v>
      </c>
      <c r="AH71" s="41">
        <f t="shared" si="16"/>
        <v>0</v>
      </c>
      <c r="AI71" s="41">
        <f t="shared" si="27"/>
        <v>0</v>
      </c>
      <c r="AJ71" s="41">
        <f t="shared" si="28"/>
        <v>0</v>
      </c>
      <c r="AK71" s="41">
        <f t="shared" ca="1" si="17"/>
        <v>0</v>
      </c>
      <c r="AL71" s="38">
        <f t="shared" ca="1" si="18"/>
        <v>0</v>
      </c>
      <c r="AO71" s="1">
        <f ca="1">IF(A71=0,0,INDEX(OFFSET(Catégories!$D$21:$D$31,0,0,10,Catégories!$C$17),'Echantillon (1)'!C71,'Echantillon (1)'!B71))</f>
        <v>0</v>
      </c>
      <c r="AP71" s="38">
        <f t="shared" ca="1" si="29"/>
        <v>0</v>
      </c>
      <c r="AT71" s="38">
        <f t="shared" ca="1" si="19"/>
        <v>0</v>
      </c>
      <c r="AW71" s="36"/>
      <c r="AX71" s="36"/>
      <c r="AY71" s="40">
        <f t="shared" si="20"/>
        <v>0</v>
      </c>
      <c r="BA71" s="9">
        <f t="shared" ca="1" si="30"/>
        <v>0</v>
      </c>
      <c r="BC71" s="10">
        <f t="shared" ca="1" si="31"/>
        <v>0</v>
      </c>
      <c r="BF71" s="38">
        <f t="shared" ca="1" si="21"/>
        <v>0</v>
      </c>
    </row>
    <row r="72" spans="1:58" x14ac:dyDescent="0.3">
      <c r="A72" s="53">
        <f t="shared" ca="1" si="22"/>
        <v>0</v>
      </c>
      <c r="B72" s="19">
        <f ca="1">IF(A72=0,0,HLOOKUP(A72-1,OFFSET(Catégories!$D$18:$D$19,0,0,2,Catégories!$C$17),2,TRUE))</f>
        <v>0</v>
      </c>
      <c r="C72" s="19">
        <f ca="1">IF(A72=0,0,A72-OFFSET(Catégories!$D$18,0,B72-1,,))</f>
        <v>0</v>
      </c>
      <c r="F72" s="1">
        <f ca="1">IF(A72=0,0,INDEX(Catégories!$D$20:$R$20,1,'Echantillon (1)'!B72))</f>
        <v>0</v>
      </c>
      <c r="G72" s="1">
        <f ca="1">IF(A72=0,0,INDEX(OFFSET(Catégories!$D$21:$D$31,0,0,10,Catégories!$C$17),'Echantillon (1)'!C72,'Echantillon (1)'!B72))</f>
        <v>0</v>
      </c>
      <c r="I72" s="41">
        <v>0</v>
      </c>
      <c r="J72" s="41">
        <v>0</v>
      </c>
      <c r="K72" s="41">
        <f t="shared" si="7"/>
        <v>0</v>
      </c>
      <c r="L72" s="6"/>
      <c r="M72" s="38">
        <f t="shared" si="32"/>
        <v>0</v>
      </c>
      <c r="N72" s="38"/>
      <c r="O72" s="38">
        <f t="shared" si="33"/>
        <v>0</v>
      </c>
      <c r="Q72" s="41">
        <v>0</v>
      </c>
      <c r="R72" s="41">
        <v>0</v>
      </c>
      <c r="S72" s="41">
        <f t="shared" si="10"/>
        <v>0</v>
      </c>
      <c r="T72" s="6"/>
      <c r="U72" s="38">
        <f t="shared" si="11"/>
        <v>0</v>
      </c>
      <c r="V72" s="38"/>
      <c r="W72" s="38">
        <f t="shared" si="12"/>
        <v>0</v>
      </c>
      <c r="Y72" s="41">
        <v>0</v>
      </c>
      <c r="Z72" s="41">
        <v>0</v>
      </c>
      <c r="AA72" s="41">
        <f t="shared" si="13"/>
        <v>0</v>
      </c>
      <c r="AB72" s="6"/>
      <c r="AC72" s="38">
        <f t="shared" si="14"/>
        <v>0</v>
      </c>
      <c r="AD72" s="38"/>
      <c r="AE72" s="38">
        <f t="shared" si="15"/>
        <v>0</v>
      </c>
      <c r="AH72" s="41">
        <f t="shared" si="16"/>
        <v>0</v>
      </c>
      <c r="AI72" s="41">
        <f t="shared" si="27"/>
        <v>0</v>
      </c>
      <c r="AJ72" s="41">
        <f t="shared" si="28"/>
        <v>0</v>
      </c>
      <c r="AK72" s="41">
        <f t="shared" ca="1" si="17"/>
        <v>0</v>
      </c>
      <c r="AL72" s="38">
        <f t="shared" ca="1" si="18"/>
        <v>0</v>
      </c>
      <c r="AO72" s="1">
        <f ca="1">IF(A72=0,0,INDEX(OFFSET(Catégories!$D$21:$D$31,0,0,10,Catégories!$C$17),'Echantillon (1)'!C72,'Echantillon (1)'!B72))</f>
        <v>0</v>
      </c>
      <c r="AP72" s="38">
        <f t="shared" ca="1" si="29"/>
        <v>0</v>
      </c>
      <c r="AT72" s="38">
        <f t="shared" ca="1" si="19"/>
        <v>0</v>
      </c>
      <c r="AW72" s="36"/>
      <c r="AX72" s="36"/>
      <c r="AY72" s="40">
        <f t="shared" si="20"/>
        <v>0</v>
      </c>
      <c r="BA72" s="9">
        <f t="shared" ca="1" si="30"/>
        <v>0</v>
      </c>
      <c r="BC72" s="10">
        <f t="shared" ca="1" si="31"/>
        <v>0</v>
      </c>
      <c r="BF72" s="38">
        <f t="shared" ca="1" si="21"/>
        <v>0</v>
      </c>
    </row>
    <row r="73" spans="1:58" x14ac:dyDescent="0.3">
      <c r="A73" s="53">
        <f t="shared" ca="1" si="22"/>
        <v>0</v>
      </c>
      <c r="B73" s="19">
        <f ca="1">IF(A73=0,0,HLOOKUP(A73-1,OFFSET(Catégories!$D$18:$D$19,0,0,2,Catégories!$C$17),2,TRUE))</f>
        <v>0</v>
      </c>
      <c r="C73" s="19">
        <f ca="1">IF(A73=0,0,A73-OFFSET(Catégories!$D$18,0,B73-1,,))</f>
        <v>0</v>
      </c>
      <c r="F73" s="1">
        <f ca="1">IF(A73=0,0,INDEX(Catégories!$D$20:$R$20,1,'Echantillon (1)'!B73))</f>
        <v>0</v>
      </c>
      <c r="G73" s="1">
        <f ca="1">IF(A73=0,0,INDEX(OFFSET(Catégories!$D$21:$D$31,0,0,10,Catégories!$C$17),'Echantillon (1)'!C73,'Echantillon (1)'!B73))</f>
        <v>0</v>
      </c>
      <c r="I73" s="41">
        <v>0</v>
      </c>
      <c r="J73" s="41">
        <v>0</v>
      </c>
      <c r="K73" s="41">
        <f t="shared" si="7"/>
        <v>0</v>
      </c>
      <c r="L73" s="6"/>
      <c r="M73" s="38">
        <f t="shared" si="32"/>
        <v>0</v>
      </c>
      <c r="N73" s="38"/>
      <c r="O73" s="38">
        <f t="shared" si="33"/>
        <v>0</v>
      </c>
      <c r="Q73" s="41">
        <v>0</v>
      </c>
      <c r="R73" s="41">
        <v>0</v>
      </c>
      <c r="S73" s="41">
        <f t="shared" si="10"/>
        <v>0</v>
      </c>
      <c r="T73" s="6"/>
      <c r="U73" s="38">
        <f t="shared" si="11"/>
        <v>0</v>
      </c>
      <c r="V73" s="38"/>
      <c r="W73" s="38">
        <f t="shared" si="12"/>
        <v>0</v>
      </c>
      <c r="Y73" s="41">
        <v>0</v>
      </c>
      <c r="Z73" s="41">
        <v>0</v>
      </c>
      <c r="AA73" s="41">
        <f t="shared" si="13"/>
        <v>0</v>
      </c>
      <c r="AB73" s="6"/>
      <c r="AC73" s="38">
        <f t="shared" si="14"/>
        <v>0</v>
      </c>
      <c r="AD73" s="38"/>
      <c r="AE73" s="38">
        <f t="shared" si="15"/>
        <v>0</v>
      </c>
      <c r="AH73" s="41">
        <f t="shared" si="16"/>
        <v>0</v>
      </c>
      <c r="AI73" s="41">
        <f t="shared" si="27"/>
        <v>0</v>
      </c>
      <c r="AJ73" s="41">
        <f t="shared" si="28"/>
        <v>0</v>
      </c>
      <c r="AK73" s="41">
        <f t="shared" ca="1" si="17"/>
        <v>0</v>
      </c>
      <c r="AL73" s="38">
        <f t="shared" ca="1" si="18"/>
        <v>0</v>
      </c>
      <c r="AO73" s="1">
        <f ca="1">IF(A73=0,0,INDEX(OFFSET(Catégories!$D$21:$D$31,0,0,10,Catégories!$C$17),'Echantillon (1)'!C73,'Echantillon (1)'!B73))</f>
        <v>0</v>
      </c>
      <c r="AP73" s="38">
        <f t="shared" ca="1" si="29"/>
        <v>0</v>
      </c>
      <c r="AT73" s="38">
        <f t="shared" ca="1" si="19"/>
        <v>0</v>
      </c>
      <c r="AW73" s="36"/>
      <c r="AX73" s="36"/>
      <c r="AY73" s="40">
        <f t="shared" si="20"/>
        <v>0</v>
      </c>
      <c r="BA73" s="9">
        <f t="shared" ca="1" si="30"/>
        <v>0</v>
      </c>
      <c r="BC73" s="10">
        <f t="shared" ca="1" si="31"/>
        <v>0</v>
      </c>
      <c r="BF73" s="38">
        <f t="shared" ca="1" si="21"/>
        <v>0</v>
      </c>
    </row>
    <row r="74" spans="1:58" x14ac:dyDescent="0.3">
      <c r="A74" s="53">
        <f t="shared" ca="1" si="22"/>
        <v>0</v>
      </c>
      <c r="B74" s="19">
        <f ca="1">IF(A74=0,0,HLOOKUP(A74-1,OFFSET(Catégories!$D$18:$D$19,0,0,2,Catégories!$C$17),2,TRUE))</f>
        <v>0</v>
      </c>
      <c r="C74" s="19">
        <f ca="1">IF(A74=0,0,A74-OFFSET(Catégories!$D$18,0,B74-1,,))</f>
        <v>0</v>
      </c>
      <c r="F74" s="1">
        <f ca="1">IF(A74=0,0,INDEX(Catégories!$D$20:$R$20,1,'Echantillon (1)'!B74))</f>
        <v>0</v>
      </c>
      <c r="G74" s="1">
        <f ca="1">IF(A74=0,0,INDEX(OFFSET(Catégories!$D$21:$D$31,0,0,10,Catégories!$C$17),'Echantillon (1)'!C74,'Echantillon (1)'!B74))</f>
        <v>0</v>
      </c>
      <c r="I74" s="41">
        <v>0</v>
      </c>
      <c r="J74" s="41">
        <v>0</v>
      </c>
      <c r="K74" s="41">
        <f t="shared" si="7"/>
        <v>0</v>
      </c>
      <c r="L74" s="6"/>
      <c r="M74" s="38">
        <f t="shared" si="32"/>
        <v>0</v>
      </c>
      <c r="N74" s="38"/>
      <c r="O74" s="38">
        <f t="shared" si="33"/>
        <v>0</v>
      </c>
      <c r="Q74" s="41">
        <v>0</v>
      </c>
      <c r="R74" s="41">
        <v>0</v>
      </c>
      <c r="S74" s="41">
        <f t="shared" si="10"/>
        <v>0</v>
      </c>
      <c r="T74" s="6"/>
      <c r="U74" s="38">
        <f t="shared" si="11"/>
        <v>0</v>
      </c>
      <c r="V74" s="38"/>
      <c r="W74" s="38">
        <f t="shared" si="12"/>
        <v>0</v>
      </c>
      <c r="Y74" s="41">
        <v>0</v>
      </c>
      <c r="Z74" s="41">
        <v>0</v>
      </c>
      <c r="AA74" s="41">
        <f t="shared" si="13"/>
        <v>0</v>
      </c>
      <c r="AB74" s="6"/>
      <c r="AC74" s="38">
        <f t="shared" si="14"/>
        <v>0</v>
      </c>
      <c r="AD74" s="38"/>
      <c r="AE74" s="38">
        <f t="shared" si="15"/>
        <v>0</v>
      </c>
      <c r="AH74" s="41">
        <f t="shared" si="16"/>
        <v>0</v>
      </c>
      <c r="AI74" s="41">
        <f t="shared" si="27"/>
        <v>0</v>
      </c>
      <c r="AJ74" s="41">
        <f t="shared" si="28"/>
        <v>0</v>
      </c>
      <c r="AK74" s="41">
        <f t="shared" ca="1" si="17"/>
        <v>0</v>
      </c>
      <c r="AL74" s="38">
        <f t="shared" ca="1" si="18"/>
        <v>0</v>
      </c>
      <c r="AO74" s="1">
        <f ca="1">IF(A74=0,0,INDEX(OFFSET(Catégories!$D$21:$D$31,0,0,10,Catégories!$C$17),'Echantillon (1)'!C74,'Echantillon (1)'!B74))</f>
        <v>0</v>
      </c>
      <c r="AP74" s="38">
        <f t="shared" ca="1" si="29"/>
        <v>0</v>
      </c>
      <c r="AT74" s="38">
        <f t="shared" ca="1" si="19"/>
        <v>0</v>
      </c>
      <c r="AW74" s="36"/>
      <c r="AX74" s="36"/>
      <c r="AY74" s="40">
        <f t="shared" si="20"/>
        <v>0</v>
      </c>
      <c r="BA74" s="9">
        <f t="shared" ca="1" si="30"/>
        <v>0</v>
      </c>
      <c r="BC74" s="10">
        <f t="shared" ca="1" si="31"/>
        <v>0</v>
      </c>
      <c r="BF74" s="38">
        <f t="shared" ca="1" si="21"/>
        <v>0</v>
      </c>
    </row>
    <row r="75" spans="1:58" x14ac:dyDescent="0.3">
      <c r="A75" s="53">
        <f t="shared" ca="1" si="22"/>
        <v>0</v>
      </c>
      <c r="B75" s="19">
        <f ca="1">IF(A75=0,0,HLOOKUP(A75-1,OFFSET(Catégories!$D$18:$D$19,0,0,2,Catégories!$C$17),2,TRUE))</f>
        <v>0</v>
      </c>
      <c r="C75" s="19">
        <f ca="1">IF(A75=0,0,A75-OFFSET(Catégories!$D$18,0,B75-1,,))</f>
        <v>0</v>
      </c>
      <c r="F75" s="1">
        <f ca="1">IF(A75=0,0,INDEX(Catégories!$D$20:$R$20,1,'Echantillon (1)'!B75))</f>
        <v>0</v>
      </c>
      <c r="G75" s="1">
        <f ca="1">IF(A75=0,0,INDEX(OFFSET(Catégories!$D$21:$D$31,0,0,10,Catégories!$C$17),'Echantillon (1)'!C75,'Echantillon (1)'!B75))</f>
        <v>0</v>
      </c>
      <c r="I75" s="41">
        <v>0</v>
      </c>
      <c r="J75" s="41">
        <v>0</v>
      </c>
      <c r="K75" s="41">
        <f t="shared" si="7"/>
        <v>0</v>
      </c>
      <c r="L75" s="6"/>
      <c r="M75" s="38">
        <f t="shared" si="32"/>
        <v>0</v>
      </c>
      <c r="N75" s="38"/>
      <c r="O75" s="38">
        <f t="shared" si="33"/>
        <v>0</v>
      </c>
      <c r="Q75" s="41">
        <v>0</v>
      </c>
      <c r="R75" s="41">
        <v>0</v>
      </c>
      <c r="S75" s="41">
        <f t="shared" si="10"/>
        <v>0</v>
      </c>
      <c r="T75" s="6"/>
      <c r="U75" s="38">
        <f t="shared" si="11"/>
        <v>0</v>
      </c>
      <c r="V75" s="38"/>
      <c r="W75" s="38">
        <f t="shared" si="12"/>
        <v>0</v>
      </c>
      <c r="Y75" s="41">
        <v>0</v>
      </c>
      <c r="Z75" s="41">
        <v>0</v>
      </c>
      <c r="AA75" s="41">
        <f t="shared" si="13"/>
        <v>0</v>
      </c>
      <c r="AB75" s="6"/>
      <c r="AC75" s="38">
        <f t="shared" si="14"/>
        <v>0</v>
      </c>
      <c r="AD75" s="38"/>
      <c r="AE75" s="38">
        <f t="shared" si="15"/>
        <v>0</v>
      </c>
      <c r="AH75" s="41">
        <f t="shared" si="16"/>
        <v>0</v>
      </c>
      <c r="AI75" s="41">
        <f t="shared" si="27"/>
        <v>0</v>
      </c>
      <c r="AJ75" s="41">
        <f t="shared" si="28"/>
        <v>0</v>
      </c>
      <c r="AK75" s="41">
        <f t="shared" ca="1" si="17"/>
        <v>0</v>
      </c>
      <c r="AL75" s="38">
        <f t="shared" ca="1" si="18"/>
        <v>0</v>
      </c>
      <c r="AO75" s="1">
        <f ca="1">IF(A75=0,0,INDEX(OFFSET(Catégories!$D$21:$D$31,0,0,10,Catégories!$C$17),'Echantillon (1)'!C75,'Echantillon (1)'!B75))</f>
        <v>0</v>
      </c>
      <c r="AP75" s="38">
        <f t="shared" ca="1" si="29"/>
        <v>0</v>
      </c>
      <c r="AT75" s="38">
        <f t="shared" ca="1" si="19"/>
        <v>0</v>
      </c>
      <c r="AW75" s="36"/>
      <c r="AX75" s="36"/>
      <c r="AY75" s="40">
        <f t="shared" si="20"/>
        <v>0</v>
      </c>
      <c r="BA75" s="9">
        <f t="shared" ca="1" si="30"/>
        <v>0</v>
      </c>
      <c r="BC75" s="10">
        <f t="shared" ca="1" si="31"/>
        <v>0</v>
      </c>
      <c r="BF75" s="38">
        <f t="shared" ca="1" si="21"/>
        <v>0</v>
      </c>
    </row>
    <row r="76" spans="1:58" x14ac:dyDescent="0.3">
      <c r="A76" s="53">
        <f t="shared" ca="1" si="22"/>
        <v>0</v>
      </c>
      <c r="B76" s="19">
        <f ca="1">IF(A76=0,0,HLOOKUP(A76-1,OFFSET(Catégories!$D$18:$D$19,0,0,2,Catégories!$C$17),2,TRUE))</f>
        <v>0</v>
      </c>
      <c r="C76" s="19">
        <f ca="1">IF(A76=0,0,A76-OFFSET(Catégories!$D$18,0,B76-1,,))</f>
        <v>0</v>
      </c>
      <c r="F76" s="1">
        <f ca="1">IF(A76=0,0,INDEX(Catégories!$D$20:$R$20,1,'Echantillon (1)'!B76))</f>
        <v>0</v>
      </c>
      <c r="G76" s="1">
        <f ca="1">IF(A76=0,0,INDEX(OFFSET(Catégories!$D$21:$D$31,0,0,10,Catégories!$C$17),'Echantillon (1)'!C76,'Echantillon (1)'!B76))</f>
        <v>0</v>
      </c>
      <c r="I76" s="41">
        <v>0</v>
      </c>
      <c r="J76" s="41">
        <v>0</v>
      </c>
      <c r="K76" s="41">
        <f t="shared" si="7"/>
        <v>0</v>
      </c>
      <c r="L76" s="6"/>
      <c r="M76" s="38">
        <f t="shared" si="32"/>
        <v>0</v>
      </c>
      <c r="N76" s="38"/>
      <c r="O76" s="38">
        <f t="shared" si="33"/>
        <v>0</v>
      </c>
      <c r="Q76" s="41">
        <v>0</v>
      </c>
      <c r="R76" s="41">
        <v>0</v>
      </c>
      <c r="S76" s="41">
        <f t="shared" si="10"/>
        <v>0</v>
      </c>
      <c r="T76" s="6"/>
      <c r="U76" s="38">
        <f t="shared" si="11"/>
        <v>0</v>
      </c>
      <c r="V76" s="38"/>
      <c r="W76" s="38">
        <f t="shared" si="12"/>
        <v>0</v>
      </c>
      <c r="Y76" s="41">
        <v>0</v>
      </c>
      <c r="Z76" s="41">
        <v>0</v>
      </c>
      <c r="AA76" s="41">
        <f t="shared" si="13"/>
        <v>0</v>
      </c>
      <c r="AB76" s="6"/>
      <c r="AC76" s="38">
        <f t="shared" si="14"/>
        <v>0</v>
      </c>
      <c r="AD76" s="38"/>
      <c r="AE76" s="38">
        <f t="shared" si="15"/>
        <v>0</v>
      </c>
      <c r="AH76" s="41">
        <f t="shared" si="16"/>
        <v>0</v>
      </c>
      <c r="AI76" s="41">
        <f t="shared" si="27"/>
        <v>0</v>
      </c>
      <c r="AJ76" s="41">
        <f t="shared" si="28"/>
        <v>0</v>
      </c>
      <c r="AK76" s="41">
        <f t="shared" ca="1" si="17"/>
        <v>0</v>
      </c>
      <c r="AL76" s="38">
        <f t="shared" ca="1" si="18"/>
        <v>0</v>
      </c>
      <c r="AO76" s="1">
        <f ca="1">IF(A76=0,0,INDEX(OFFSET(Catégories!$D$21:$D$31,0,0,10,Catégories!$C$17),'Echantillon (1)'!C76,'Echantillon (1)'!B76))</f>
        <v>0</v>
      </c>
      <c r="AP76" s="38">
        <f t="shared" ca="1" si="29"/>
        <v>0</v>
      </c>
      <c r="AT76" s="38">
        <f t="shared" ca="1" si="19"/>
        <v>0</v>
      </c>
      <c r="AW76" s="36"/>
      <c r="AX76" s="36"/>
      <c r="AY76" s="40">
        <f t="shared" si="20"/>
        <v>0</v>
      </c>
      <c r="BA76" s="9">
        <f t="shared" ca="1" si="30"/>
        <v>0</v>
      </c>
      <c r="BC76" s="10">
        <f t="shared" ca="1" si="31"/>
        <v>0</v>
      </c>
      <c r="BF76" s="38">
        <f t="shared" ca="1" si="21"/>
        <v>0</v>
      </c>
    </row>
    <row r="77" spans="1:58" x14ac:dyDescent="0.3">
      <c r="A77" s="53">
        <f t="shared" ca="1" si="22"/>
        <v>0</v>
      </c>
      <c r="B77" s="19">
        <f ca="1">IF(A77=0,0,HLOOKUP(A77-1,OFFSET(Catégories!$D$18:$D$19,0,0,2,Catégories!$C$17),2,TRUE))</f>
        <v>0</v>
      </c>
      <c r="C77" s="19">
        <f ca="1">IF(A77=0,0,A77-OFFSET(Catégories!$D$18,0,B77-1,,))</f>
        <v>0</v>
      </c>
      <c r="F77" s="1">
        <f ca="1">IF(A77=0,0,INDEX(Catégories!$D$20:$R$20,1,'Echantillon (1)'!B77))</f>
        <v>0</v>
      </c>
      <c r="G77" s="1">
        <f ca="1">IF(A77=0,0,INDEX(OFFSET(Catégories!$D$21:$D$31,0,0,10,Catégories!$C$17),'Echantillon (1)'!C77,'Echantillon (1)'!B77))</f>
        <v>0</v>
      </c>
      <c r="I77" s="41">
        <v>0</v>
      </c>
      <c r="J77" s="41">
        <v>0</v>
      </c>
      <c r="K77" s="41">
        <f t="shared" si="7"/>
        <v>0</v>
      </c>
      <c r="L77" s="6"/>
      <c r="M77" s="38">
        <f t="shared" si="32"/>
        <v>0</v>
      </c>
      <c r="N77" s="38"/>
      <c r="O77" s="38">
        <f t="shared" si="33"/>
        <v>0</v>
      </c>
      <c r="Q77" s="41">
        <v>0</v>
      </c>
      <c r="R77" s="41">
        <v>0</v>
      </c>
      <c r="S77" s="41">
        <f t="shared" si="10"/>
        <v>0</v>
      </c>
      <c r="T77" s="6"/>
      <c r="U77" s="38">
        <f t="shared" si="11"/>
        <v>0</v>
      </c>
      <c r="V77" s="38"/>
      <c r="W77" s="38">
        <f t="shared" si="12"/>
        <v>0</v>
      </c>
      <c r="Y77" s="41">
        <v>0</v>
      </c>
      <c r="Z77" s="41">
        <v>0</v>
      </c>
      <c r="AA77" s="41">
        <f t="shared" si="13"/>
        <v>0</v>
      </c>
      <c r="AB77" s="6"/>
      <c r="AC77" s="38">
        <f t="shared" si="14"/>
        <v>0</v>
      </c>
      <c r="AD77" s="38"/>
      <c r="AE77" s="38">
        <f t="shared" si="15"/>
        <v>0</v>
      </c>
      <c r="AH77" s="41">
        <f t="shared" si="16"/>
        <v>0</v>
      </c>
      <c r="AI77" s="41">
        <f t="shared" si="27"/>
        <v>0</v>
      </c>
      <c r="AJ77" s="41">
        <f t="shared" si="28"/>
        <v>0</v>
      </c>
      <c r="AK77" s="41">
        <f t="shared" ca="1" si="17"/>
        <v>0</v>
      </c>
      <c r="AL77" s="38">
        <f t="shared" ca="1" si="18"/>
        <v>0</v>
      </c>
      <c r="AO77" s="1">
        <f ca="1">IF(A77=0,0,INDEX(OFFSET(Catégories!$D$21:$D$31,0,0,10,Catégories!$C$17),'Echantillon (1)'!C77,'Echantillon (1)'!B77))</f>
        <v>0</v>
      </c>
      <c r="AP77" s="38">
        <f t="shared" ca="1" si="29"/>
        <v>0</v>
      </c>
      <c r="AT77" s="38">
        <f t="shared" ca="1" si="19"/>
        <v>0</v>
      </c>
      <c r="AW77" s="36"/>
      <c r="AX77" s="36"/>
      <c r="AY77" s="40">
        <f t="shared" si="20"/>
        <v>0</v>
      </c>
      <c r="BA77" s="9">
        <f t="shared" ca="1" si="30"/>
        <v>0</v>
      </c>
      <c r="BC77" s="10">
        <f t="shared" ca="1" si="31"/>
        <v>0</v>
      </c>
      <c r="BF77" s="38">
        <f t="shared" ca="1" si="21"/>
        <v>0</v>
      </c>
    </row>
    <row r="78" spans="1:58" x14ac:dyDescent="0.3">
      <c r="A78" s="53">
        <f t="shared" ca="1" si="22"/>
        <v>0</v>
      </c>
      <c r="B78" s="19">
        <f ca="1">IF(A78=0,0,HLOOKUP(A78-1,OFFSET(Catégories!$D$18:$D$19,0,0,2,Catégories!$C$17),2,TRUE))</f>
        <v>0</v>
      </c>
      <c r="C78" s="19">
        <f ca="1">IF(A78=0,0,A78-OFFSET(Catégories!$D$18,0,B78-1,,))</f>
        <v>0</v>
      </c>
      <c r="F78" s="1">
        <f ca="1">IF(A78=0,0,INDEX(Catégories!$D$20:$R$20,1,'Echantillon (1)'!B78))</f>
        <v>0</v>
      </c>
      <c r="G78" s="1">
        <f ca="1">IF(A78=0,0,INDEX(OFFSET(Catégories!$D$21:$D$31,0,0,10,Catégories!$C$17),'Echantillon (1)'!C78,'Echantillon (1)'!B78))</f>
        <v>0</v>
      </c>
      <c r="I78" s="41">
        <v>0</v>
      </c>
      <c r="J78" s="41">
        <v>0</v>
      </c>
      <c r="K78" s="41">
        <f t="shared" si="7"/>
        <v>0</v>
      </c>
      <c r="L78" s="6"/>
      <c r="M78" s="38">
        <f t="shared" si="32"/>
        <v>0</v>
      </c>
      <c r="N78" s="38"/>
      <c r="O78" s="38">
        <f t="shared" si="33"/>
        <v>0</v>
      </c>
      <c r="Q78" s="41">
        <v>0</v>
      </c>
      <c r="R78" s="41">
        <v>0</v>
      </c>
      <c r="S78" s="41">
        <f t="shared" si="10"/>
        <v>0</v>
      </c>
      <c r="T78" s="6"/>
      <c r="U78" s="38">
        <f t="shared" si="11"/>
        <v>0</v>
      </c>
      <c r="V78" s="38"/>
      <c r="W78" s="38">
        <f t="shared" si="12"/>
        <v>0</v>
      </c>
      <c r="Y78" s="41">
        <v>0</v>
      </c>
      <c r="Z78" s="41">
        <v>0</v>
      </c>
      <c r="AA78" s="41">
        <f t="shared" si="13"/>
        <v>0</v>
      </c>
      <c r="AB78" s="6"/>
      <c r="AC78" s="38">
        <f t="shared" si="14"/>
        <v>0</v>
      </c>
      <c r="AD78" s="38"/>
      <c r="AE78" s="38">
        <f t="shared" si="15"/>
        <v>0</v>
      </c>
      <c r="AH78" s="41">
        <f t="shared" si="16"/>
        <v>0</v>
      </c>
      <c r="AI78" s="41">
        <f t="shared" si="27"/>
        <v>0</v>
      </c>
      <c r="AJ78" s="41">
        <f t="shared" si="28"/>
        <v>0</v>
      </c>
      <c r="AK78" s="41">
        <f t="shared" ca="1" si="17"/>
        <v>0</v>
      </c>
      <c r="AL78" s="38">
        <f t="shared" ca="1" si="18"/>
        <v>0</v>
      </c>
      <c r="AO78" s="1">
        <f ca="1">IF(A78=0,0,INDEX(OFFSET(Catégories!$D$21:$D$31,0,0,10,Catégories!$C$17),'Echantillon (1)'!C78,'Echantillon (1)'!B78))</f>
        <v>0</v>
      </c>
      <c r="AP78" s="38">
        <f t="shared" ca="1" si="29"/>
        <v>0</v>
      </c>
      <c r="AT78" s="38">
        <f t="shared" ca="1" si="19"/>
        <v>0</v>
      </c>
      <c r="AW78" s="36"/>
      <c r="AX78" s="36"/>
      <c r="AY78" s="40">
        <f t="shared" si="20"/>
        <v>0</v>
      </c>
      <c r="BA78" s="9">
        <f t="shared" ca="1" si="30"/>
        <v>0</v>
      </c>
      <c r="BC78" s="10">
        <f t="shared" ca="1" si="31"/>
        <v>0</v>
      </c>
      <c r="BF78" s="38">
        <f t="shared" ca="1" si="21"/>
        <v>0</v>
      </c>
    </row>
    <row r="79" spans="1:58" x14ac:dyDescent="0.3">
      <c r="A79" s="53">
        <f t="shared" ca="1" si="22"/>
        <v>0</v>
      </c>
      <c r="B79" s="19">
        <f ca="1">IF(A79=0,0,HLOOKUP(A79-1,OFFSET(Catégories!$D$18:$D$19,0,0,2,Catégories!$C$17),2,TRUE))</f>
        <v>0</v>
      </c>
      <c r="C79" s="19">
        <f ca="1">IF(A79=0,0,A79-OFFSET(Catégories!$D$18,0,B79-1,,))</f>
        <v>0</v>
      </c>
      <c r="F79" s="1">
        <f ca="1">IF(A79=0,0,INDEX(Catégories!$D$20:$R$20,1,'Echantillon (1)'!B79))</f>
        <v>0</v>
      </c>
      <c r="G79" s="1">
        <f ca="1">IF(A79=0,0,INDEX(OFFSET(Catégories!$D$21:$D$31,0,0,10,Catégories!$C$17),'Echantillon (1)'!C79,'Echantillon (1)'!B79))</f>
        <v>0</v>
      </c>
      <c r="I79" s="41">
        <v>0</v>
      </c>
      <c r="J79" s="41">
        <v>0</v>
      </c>
      <c r="K79" s="41">
        <f t="shared" si="7"/>
        <v>0</v>
      </c>
      <c r="L79" s="6"/>
      <c r="M79" s="38">
        <f t="shared" si="32"/>
        <v>0</v>
      </c>
      <c r="N79" s="38"/>
      <c r="O79" s="38">
        <f t="shared" si="33"/>
        <v>0</v>
      </c>
      <c r="Q79" s="41">
        <v>0</v>
      </c>
      <c r="R79" s="41">
        <v>0</v>
      </c>
      <c r="S79" s="41">
        <f t="shared" si="10"/>
        <v>0</v>
      </c>
      <c r="T79" s="6"/>
      <c r="U79" s="38">
        <f t="shared" si="11"/>
        <v>0</v>
      </c>
      <c r="V79" s="38"/>
      <c r="W79" s="38">
        <f t="shared" si="12"/>
        <v>0</v>
      </c>
      <c r="Y79" s="41">
        <v>0</v>
      </c>
      <c r="Z79" s="41">
        <v>0</v>
      </c>
      <c r="AA79" s="41">
        <f t="shared" si="13"/>
        <v>0</v>
      </c>
      <c r="AB79" s="6"/>
      <c r="AC79" s="38">
        <f t="shared" si="14"/>
        <v>0</v>
      </c>
      <c r="AD79" s="38"/>
      <c r="AE79" s="38">
        <f t="shared" si="15"/>
        <v>0</v>
      </c>
      <c r="AH79" s="41">
        <f t="shared" si="16"/>
        <v>0</v>
      </c>
      <c r="AI79" s="41">
        <f t="shared" si="27"/>
        <v>0</v>
      </c>
      <c r="AJ79" s="41">
        <f t="shared" si="28"/>
        <v>0</v>
      </c>
      <c r="AK79" s="41">
        <f t="shared" ca="1" si="17"/>
        <v>0</v>
      </c>
      <c r="AL79" s="38">
        <f t="shared" ca="1" si="18"/>
        <v>0</v>
      </c>
      <c r="AO79" s="1">
        <f ca="1">IF(A79=0,0,INDEX(OFFSET(Catégories!$D$21:$D$31,0,0,10,Catégories!$C$17),'Echantillon (1)'!C79,'Echantillon (1)'!B79))</f>
        <v>0</v>
      </c>
      <c r="AP79" s="38">
        <f t="shared" ca="1" si="29"/>
        <v>0</v>
      </c>
      <c r="AT79" s="38">
        <f t="shared" ca="1" si="19"/>
        <v>0</v>
      </c>
      <c r="AW79" s="36"/>
      <c r="AX79" s="36"/>
      <c r="AY79" s="40">
        <f t="shared" si="20"/>
        <v>0</v>
      </c>
      <c r="BA79" s="9">
        <f t="shared" ca="1" si="30"/>
        <v>0</v>
      </c>
      <c r="BC79" s="10">
        <f t="shared" ca="1" si="31"/>
        <v>0</v>
      </c>
      <c r="BF79" s="38">
        <f t="shared" ca="1" si="21"/>
        <v>0</v>
      </c>
    </row>
    <row r="80" spans="1:58" x14ac:dyDescent="0.3">
      <c r="A80" s="53">
        <f t="shared" ca="1" si="22"/>
        <v>0</v>
      </c>
      <c r="B80" s="19">
        <f ca="1">IF(A80=0,0,HLOOKUP(A80-1,OFFSET(Catégories!$D$18:$D$19,0,0,2,Catégories!$C$17),2,TRUE))</f>
        <v>0</v>
      </c>
      <c r="C80" s="19">
        <f ca="1">IF(A80=0,0,A80-OFFSET(Catégories!$D$18,0,B80-1,,))</f>
        <v>0</v>
      </c>
      <c r="F80" s="1">
        <f ca="1">IF(A80=0,0,INDEX(Catégories!$D$20:$R$20,1,'Echantillon (1)'!B80))</f>
        <v>0</v>
      </c>
      <c r="G80" s="1">
        <f ca="1">IF(A80=0,0,INDEX(OFFSET(Catégories!$D$21:$D$31,0,0,10,Catégories!$C$17),'Echantillon (1)'!C80,'Echantillon (1)'!B80))</f>
        <v>0</v>
      </c>
      <c r="I80" s="41">
        <v>0</v>
      </c>
      <c r="J80" s="41">
        <v>0</v>
      </c>
      <c r="K80" s="41">
        <f t="shared" si="7"/>
        <v>0</v>
      </c>
      <c r="L80" s="6"/>
      <c r="M80" s="38">
        <f t="shared" si="32"/>
        <v>0</v>
      </c>
      <c r="N80" s="38"/>
      <c r="O80" s="38">
        <f t="shared" si="33"/>
        <v>0</v>
      </c>
      <c r="Q80" s="41">
        <v>0</v>
      </c>
      <c r="R80" s="41">
        <v>0</v>
      </c>
      <c r="S80" s="41">
        <f t="shared" si="10"/>
        <v>0</v>
      </c>
      <c r="T80" s="6"/>
      <c r="U80" s="38">
        <f t="shared" si="11"/>
        <v>0</v>
      </c>
      <c r="V80" s="38"/>
      <c r="W80" s="38">
        <f t="shared" si="12"/>
        <v>0</v>
      </c>
      <c r="Y80" s="41">
        <v>0</v>
      </c>
      <c r="Z80" s="41">
        <v>0</v>
      </c>
      <c r="AA80" s="41">
        <f t="shared" si="13"/>
        <v>0</v>
      </c>
      <c r="AB80" s="6"/>
      <c r="AC80" s="38">
        <f t="shared" si="14"/>
        <v>0</v>
      </c>
      <c r="AD80" s="38"/>
      <c r="AE80" s="38">
        <f t="shared" si="15"/>
        <v>0</v>
      </c>
      <c r="AH80" s="41">
        <f t="shared" si="16"/>
        <v>0</v>
      </c>
      <c r="AI80" s="41">
        <f t="shared" si="27"/>
        <v>0</v>
      </c>
      <c r="AJ80" s="41">
        <f t="shared" si="28"/>
        <v>0</v>
      </c>
      <c r="AK80" s="41">
        <f t="shared" ca="1" si="17"/>
        <v>0</v>
      </c>
      <c r="AL80" s="38">
        <f t="shared" ca="1" si="18"/>
        <v>0</v>
      </c>
      <c r="AO80" s="1">
        <f ca="1">IF(A80=0,0,INDEX(OFFSET(Catégories!$D$21:$D$31,0,0,10,Catégories!$C$17),'Echantillon (1)'!C80,'Echantillon (1)'!B80))</f>
        <v>0</v>
      </c>
      <c r="AP80" s="38">
        <f t="shared" ca="1" si="29"/>
        <v>0</v>
      </c>
      <c r="AT80" s="38">
        <f t="shared" ca="1" si="19"/>
        <v>0</v>
      </c>
      <c r="AW80" s="36"/>
      <c r="AX80" s="36"/>
      <c r="AY80" s="40">
        <f t="shared" si="20"/>
        <v>0</v>
      </c>
      <c r="BA80" s="9">
        <f t="shared" ca="1" si="30"/>
        <v>0</v>
      </c>
      <c r="BC80" s="10">
        <f t="shared" ca="1" si="31"/>
        <v>0</v>
      </c>
      <c r="BF80" s="38">
        <f t="shared" ca="1" si="21"/>
        <v>0</v>
      </c>
    </row>
    <row r="81" spans="1:67" x14ac:dyDescent="0.3">
      <c r="A81" s="53">
        <f t="shared" ca="1" si="22"/>
        <v>0</v>
      </c>
      <c r="B81" s="19">
        <f ca="1">IF(A81=0,0,HLOOKUP(A81-1,OFFSET(Catégories!$D$18:$D$19,0,0,2,Catégories!$C$17),2,TRUE))</f>
        <v>0</v>
      </c>
      <c r="C81" s="19">
        <f ca="1">IF(A81=0,0,A81-OFFSET(Catégories!$D$18,0,B81-1,,))</f>
        <v>0</v>
      </c>
      <c r="F81" s="1">
        <f ca="1">IF(A81=0,0,INDEX(Catégories!$D$20:$R$20,1,'Echantillon (1)'!B81))</f>
        <v>0</v>
      </c>
      <c r="G81" s="1">
        <f ca="1">IF(A81=0,0,INDEX(OFFSET(Catégories!$D$21:$D$31,0,0,10,Catégories!$C$17),'Echantillon (1)'!C81,'Echantillon (1)'!B81))</f>
        <v>0</v>
      </c>
      <c r="I81" s="41">
        <v>0</v>
      </c>
      <c r="J81" s="41">
        <v>0</v>
      </c>
      <c r="K81" s="41">
        <f t="shared" si="7"/>
        <v>0</v>
      </c>
      <c r="L81" s="6"/>
      <c r="M81" s="38">
        <f t="shared" si="32"/>
        <v>0</v>
      </c>
      <c r="N81" s="38"/>
      <c r="O81" s="38">
        <f t="shared" si="33"/>
        <v>0</v>
      </c>
      <c r="Q81" s="41">
        <v>0</v>
      </c>
      <c r="R81" s="41">
        <v>0</v>
      </c>
      <c r="S81" s="41">
        <f t="shared" si="10"/>
        <v>0</v>
      </c>
      <c r="T81" s="6"/>
      <c r="U81" s="38">
        <f t="shared" si="11"/>
        <v>0</v>
      </c>
      <c r="V81" s="38"/>
      <c r="W81" s="38">
        <f t="shared" si="12"/>
        <v>0</v>
      </c>
      <c r="Y81" s="41">
        <v>0</v>
      </c>
      <c r="Z81" s="41">
        <v>0</v>
      </c>
      <c r="AA81" s="41">
        <f t="shared" si="13"/>
        <v>0</v>
      </c>
      <c r="AB81" s="6"/>
      <c r="AC81" s="38">
        <f t="shared" si="14"/>
        <v>0</v>
      </c>
      <c r="AD81" s="38"/>
      <c r="AE81" s="38">
        <f t="shared" si="15"/>
        <v>0</v>
      </c>
      <c r="AH81" s="41">
        <f t="shared" si="16"/>
        <v>0</v>
      </c>
      <c r="AI81" s="41">
        <f t="shared" si="27"/>
        <v>0</v>
      </c>
      <c r="AJ81" s="41">
        <f t="shared" si="28"/>
        <v>0</v>
      </c>
      <c r="AK81" s="41">
        <f t="shared" ca="1" si="17"/>
        <v>0</v>
      </c>
      <c r="AL81" s="38">
        <f t="shared" ca="1" si="18"/>
        <v>0</v>
      </c>
      <c r="AO81" s="1">
        <f ca="1">IF(A81=0,0,INDEX(OFFSET(Catégories!$D$21:$D$31,0,0,10,Catégories!$C$17),'Echantillon (1)'!C81,'Echantillon (1)'!B81))</f>
        <v>0</v>
      </c>
      <c r="AP81" s="38">
        <f t="shared" ca="1" si="29"/>
        <v>0</v>
      </c>
      <c r="AT81" s="38">
        <f t="shared" ca="1" si="19"/>
        <v>0</v>
      </c>
      <c r="AW81" s="36"/>
      <c r="AX81" s="36"/>
      <c r="AY81" s="40">
        <f t="shared" si="20"/>
        <v>0</v>
      </c>
      <c r="BA81" s="9">
        <f t="shared" ca="1" si="30"/>
        <v>0</v>
      </c>
      <c r="BC81" s="10">
        <f t="shared" ca="1" si="31"/>
        <v>0</v>
      </c>
      <c r="BF81" s="38">
        <f t="shared" ca="1" si="21"/>
        <v>0</v>
      </c>
    </row>
    <row r="82" spans="1:67" x14ac:dyDescent="0.3">
      <c r="A82" s="53">
        <f t="shared" ca="1" si="22"/>
        <v>0</v>
      </c>
      <c r="B82" s="19">
        <f ca="1">IF(A82=0,0,HLOOKUP(A82-1,OFFSET(Catégories!$D$18:$D$19,0,0,2,Catégories!$C$17),2,TRUE))</f>
        <v>0</v>
      </c>
      <c r="C82" s="19">
        <f ca="1">IF(A82=0,0,A82-OFFSET(Catégories!$D$18,0,B82-1,,))</f>
        <v>0</v>
      </c>
      <c r="F82" s="1">
        <f ca="1">IF(A82=0,0,INDEX(Catégories!$D$20:$R$20,1,'Echantillon (1)'!B82))</f>
        <v>0</v>
      </c>
      <c r="G82" s="1">
        <f ca="1">IF(A82=0,0,INDEX(OFFSET(Catégories!$D$21:$D$31,0,0,10,Catégories!$C$17),'Echantillon (1)'!C82,'Echantillon (1)'!B82))</f>
        <v>0</v>
      </c>
      <c r="I82" s="41">
        <v>0</v>
      </c>
      <c r="J82" s="41">
        <v>0</v>
      </c>
      <c r="K82" s="41">
        <f t="shared" si="7"/>
        <v>0</v>
      </c>
      <c r="L82" s="6"/>
      <c r="M82" s="38">
        <f t="shared" si="32"/>
        <v>0</v>
      </c>
      <c r="N82" s="38"/>
      <c r="O82" s="38">
        <f t="shared" si="33"/>
        <v>0</v>
      </c>
      <c r="Q82" s="41">
        <v>0</v>
      </c>
      <c r="R82" s="41">
        <v>0</v>
      </c>
      <c r="S82" s="41">
        <f t="shared" si="10"/>
        <v>0</v>
      </c>
      <c r="T82" s="6"/>
      <c r="U82" s="38">
        <f t="shared" si="11"/>
        <v>0</v>
      </c>
      <c r="V82" s="38"/>
      <c r="W82" s="38">
        <f t="shared" si="12"/>
        <v>0</v>
      </c>
      <c r="Y82" s="41">
        <v>0</v>
      </c>
      <c r="Z82" s="41">
        <v>0</v>
      </c>
      <c r="AA82" s="41">
        <f t="shared" si="13"/>
        <v>0</v>
      </c>
      <c r="AB82" s="6"/>
      <c r="AC82" s="38">
        <f t="shared" si="14"/>
        <v>0</v>
      </c>
      <c r="AD82" s="38"/>
      <c r="AE82" s="38">
        <f t="shared" si="15"/>
        <v>0</v>
      </c>
      <c r="AH82" s="41">
        <f t="shared" si="16"/>
        <v>0</v>
      </c>
      <c r="AI82" s="41">
        <f t="shared" si="27"/>
        <v>0</v>
      </c>
      <c r="AJ82" s="41">
        <f t="shared" si="28"/>
        <v>0</v>
      </c>
      <c r="AK82" s="41">
        <f t="shared" ca="1" si="17"/>
        <v>0</v>
      </c>
      <c r="AL82" s="38">
        <f t="shared" ca="1" si="18"/>
        <v>0</v>
      </c>
      <c r="AO82" s="1">
        <f ca="1">IF(A82=0,0,INDEX(OFFSET(Catégories!$D$21:$D$31,0,0,10,Catégories!$C$17),'Echantillon (1)'!C82,'Echantillon (1)'!B82))</f>
        <v>0</v>
      </c>
      <c r="AP82" s="38">
        <f t="shared" ca="1" si="29"/>
        <v>0</v>
      </c>
      <c r="AT82" s="38">
        <f t="shared" ca="1" si="19"/>
        <v>0</v>
      </c>
      <c r="AW82" s="36"/>
      <c r="AX82" s="36"/>
      <c r="AY82" s="40">
        <f t="shared" si="20"/>
        <v>0</v>
      </c>
      <c r="BA82" s="9">
        <f t="shared" ca="1" si="30"/>
        <v>0</v>
      </c>
      <c r="BC82" s="10">
        <f t="shared" ca="1" si="31"/>
        <v>0</v>
      </c>
      <c r="BF82" s="38">
        <f t="shared" ca="1" si="21"/>
        <v>0</v>
      </c>
    </row>
    <row r="83" spans="1:67" x14ac:dyDescent="0.3">
      <c r="A83" s="53">
        <f t="shared" ca="1" si="22"/>
        <v>0</v>
      </c>
      <c r="B83" s="19">
        <f ca="1">IF(A83=0,0,HLOOKUP(A83-1,OFFSET(Catégories!$D$18:$D$19,0,0,2,Catégories!$C$17),2,TRUE))</f>
        <v>0</v>
      </c>
      <c r="C83" s="19">
        <f ca="1">IF(A83=0,0,A83-OFFSET(Catégories!$D$18,0,B83-1,,))</f>
        <v>0</v>
      </c>
      <c r="F83" s="1">
        <f ca="1">IF(A83=0,0,INDEX(Catégories!$D$20:$R$20,1,'Echantillon (1)'!B83))</f>
        <v>0</v>
      </c>
      <c r="G83" s="1">
        <f ca="1">IF(A83=0,0,INDEX(OFFSET(Catégories!$D$21:$D$31,0,0,10,Catégories!$C$17),'Echantillon (1)'!C83,'Echantillon (1)'!B83))</f>
        <v>0</v>
      </c>
      <c r="I83" s="41">
        <v>0</v>
      </c>
      <c r="J83" s="41">
        <v>0</v>
      </c>
      <c r="K83" s="41">
        <f t="shared" si="7"/>
        <v>0</v>
      </c>
      <c r="L83" s="6"/>
      <c r="M83" s="38">
        <f t="shared" si="32"/>
        <v>0</v>
      </c>
      <c r="N83" s="38"/>
      <c r="O83" s="38">
        <f t="shared" si="33"/>
        <v>0</v>
      </c>
      <c r="Q83" s="41">
        <v>0</v>
      </c>
      <c r="R83" s="41">
        <v>0</v>
      </c>
      <c r="S83" s="41">
        <f t="shared" si="10"/>
        <v>0</v>
      </c>
      <c r="T83" s="6"/>
      <c r="U83" s="38">
        <f t="shared" si="11"/>
        <v>0</v>
      </c>
      <c r="V83" s="38"/>
      <c r="W83" s="38">
        <f t="shared" si="12"/>
        <v>0</v>
      </c>
      <c r="Y83" s="41">
        <v>0</v>
      </c>
      <c r="Z83" s="41">
        <v>0</v>
      </c>
      <c r="AA83" s="41">
        <f t="shared" si="13"/>
        <v>0</v>
      </c>
      <c r="AB83" s="6"/>
      <c r="AC83" s="38">
        <f t="shared" si="14"/>
        <v>0</v>
      </c>
      <c r="AD83" s="38"/>
      <c r="AE83" s="38">
        <f t="shared" si="15"/>
        <v>0</v>
      </c>
      <c r="AH83" s="41">
        <f t="shared" si="16"/>
        <v>0</v>
      </c>
      <c r="AI83" s="41">
        <f t="shared" si="27"/>
        <v>0</v>
      </c>
      <c r="AJ83" s="41">
        <f t="shared" si="28"/>
        <v>0</v>
      </c>
      <c r="AK83" s="41">
        <f t="shared" ca="1" si="17"/>
        <v>0</v>
      </c>
      <c r="AL83" s="38">
        <f t="shared" ca="1" si="18"/>
        <v>0</v>
      </c>
      <c r="AO83" s="1">
        <f ca="1">IF(A83=0,0,INDEX(OFFSET(Catégories!$D$21:$D$31,0,0,10,Catégories!$C$17),'Echantillon (1)'!C83,'Echantillon (1)'!B83))</f>
        <v>0</v>
      </c>
      <c r="AP83" s="38">
        <f t="shared" ca="1" si="29"/>
        <v>0</v>
      </c>
      <c r="AT83" s="38">
        <f t="shared" ca="1" si="19"/>
        <v>0</v>
      </c>
      <c r="AW83" s="36"/>
      <c r="AX83" s="36"/>
      <c r="AY83" s="40">
        <f t="shared" si="20"/>
        <v>0</v>
      </c>
      <c r="BA83" s="9">
        <f t="shared" ca="1" si="30"/>
        <v>0</v>
      </c>
      <c r="BC83" s="10">
        <f t="shared" ca="1" si="31"/>
        <v>0</v>
      </c>
      <c r="BF83" s="38">
        <f t="shared" ca="1" si="21"/>
        <v>0</v>
      </c>
    </row>
    <row r="84" spans="1:67" x14ac:dyDescent="0.3">
      <c r="A84" s="53">
        <f t="shared" ca="1" si="22"/>
        <v>0</v>
      </c>
      <c r="B84" s="19">
        <f ca="1">IF(A84=0,0,HLOOKUP(A84-1,OFFSET(Catégories!$D$18:$D$19,0,0,2,Catégories!$C$17),2,TRUE))</f>
        <v>0</v>
      </c>
      <c r="C84" s="19">
        <f ca="1">IF(A84=0,0,A84-OFFSET(Catégories!$D$18,0,B84-1,,))</f>
        <v>0</v>
      </c>
      <c r="F84" s="1">
        <f ca="1">IF(A84=0,0,INDEX(Catégories!$D$20:$R$20,1,'Echantillon (1)'!B84))</f>
        <v>0</v>
      </c>
      <c r="G84" s="1">
        <f ca="1">IF(A84=0,0,INDEX(OFFSET(Catégories!$D$21:$D$31,0,0,10,Catégories!$C$17),'Echantillon (1)'!C84,'Echantillon (1)'!B84))</f>
        <v>0</v>
      </c>
      <c r="I84" s="41">
        <v>0</v>
      </c>
      <c r="J84" s="41">
        <v>0</v>
      </c>
      <c r="K84" s="41">
        <f t="shared" si="7"/>
        <v>0</v>
      </c>
      <c r="L84" s="6"/>
      <c r="M84" s="38">
        <f t="shared" si="32"/>
        <v>0</v>
      </c>
      <c r="N84" s="38"/>
      <c r="O84" s="38">
        <f t="shared" si="33"/>
        <v>0</v>
      </c>
      <c r="Q84" s="41">
        <v>0</v>
      </c>
      <c r="R84" s="41">
        <v>0</v>
      </c>
      <c r="S84" s="41">
        <f t="shared" si="10"/>
        <v>0</v>
      </c>
      <c r="T84" s="6"/>
      <c r="U84" s="38">
        <f t="shared" si="11"/>
        <v>0</v>
      </c>
      <c r="V84" s="38"/>
      <c r="W84" s="38">
        <f t="shared" si="12"/>
        <v>0</v>
      </c>
      <c r="Y84" s="41">
        <v>0</v>
      </c>
      <c r="Z84" s="41">
        <v>0</v>
      </c>
      <c r="AA84" s="41">
        <f t="shared" si="13"/>
        <v>0</v>
      </c>
      <c r="AB84" s="6"/>
      <c r="AC84" s="38">
        <f t="shared" si="14"/>
        <v>0</v>
      </c>
      <c r="AD84" s="38"/>
      <c r="AE84" s="38">
        <f t="shared" si="15"/>
        <v>0</v>
      </c>
      <c r="AH84" s="41">
        <f t="shared" si="16"/>
        <v>0</v>
      </c>
      <c r="AI84" s="41">
        <f t="shared" si="27"/>
        <v>0</v>
      </c>
      <c r="AJ84" s="41">
        <f t="shared" si="28"/>
        <v>0</v>
      </c>
      <c r="AK84" s="41">
        <f t="shared" ca="1" si="17"/>
        <v>0</v>
      </c>
      <c r="AL84" s="38">
        <f t="shared" ca="1" si="18"/>
        <v>0</v>
      </c>
      <c r="AO84" s="1">
        <f ca="1">IF(A84=0,0,INDEX(OFFSET(Catégories!$D$21:$D$31,0,0,10,Catégories!$C$17),'Echantillon (1)'!C84,'Echantillon (1)'!B84))</f>
        <v>0</v>
      </c>
      <c r="AP84" s="38">
        <f t="shared" ca="1" si="29"/>
        <v>0</v>
      </c>
      <c r="AT84" s="38">
        <f t="shared" ca="1" si="19"/>
        <v>0</v>
      </c>
      <c r="AW84" s="36"/>
      <c r="AX84" s="36"/>
      <c r="AY84" s="40">
        <f t="shared" si="20"/>
        <v>0</v>
      </c>
      <c r="BA84" s="9">
        <f t="shared" ca="1" si="30"/>
        <v>0</v>
      </c>
      <c r="BC84" s="10">
        <f t="shared" ca="1" si="31"/>
        <v>0</v>
      </c>
      <c r="BF84" s="38">
        <f t="shared" ca="1" si="21"/>
        <v>0</v>
      </c>
    </row>
    <row r="85" spans="1:67" x14ac:dyDescent="0.3">
      <c r="A85" s="53">
        <f t="shared" ca="1" si="22"/>
        <v>0</v>
      </c>
      <c r="B85" s="19">
        <f ca="1">IF(A85=0,0,HLOOKUP(A85-1,OFFSET(Catégories!$D$18:$D$19,0,0,2,Catégories!$C$17),2,TRUE))</f>
        <v>0</v>
      </c>
      <c r="C85" s="19">
        <f ca="1">IF(A85=0,0,A85-OFFSET(Catégories!$D$18,0,B85-1,,))</f>
        <v>0</v>
      </c>
      <c r="F85" s="1">
        <f ca="1">IF(A85=0,0,INDEX(Catégories!$D$20:$R$20,1,'Echantillon (1)'!B85))</f>
        <v>0</v>
      </c>
      <c r="G85" s="1">
        <f ca="1">IF(A85=0,0,INDEX(OFFSET(Catégories!$D$21:$D$31,0,0,10,Catégories!$C$17),'Echantillon (1)'!C85,'Echantillon (1)'!B85))</f>
        <v>0</v>
      </c>
      <c r="I85" s="41">
        <v>0</v>
      </c>
      <c r="J85" s="41">
        <v>0</v>
      </c>
      <c r="K85" s="41">
        <f t="shared" si="7"/>
        <v>0</v>
      </c>
      <c r="L85" s="6"/>
      <c r="M85" s="38">
        <f t="shared" si="32"/>
        <v>0</v>
      </c>
      <c r="N85" s="38"/>
      <c r="O85" s="38">
        <f t="shared" si="33"/>
        <v>0</v>
      </c>
      <c r="Q85" s="41">
        <v>0</v>
      </c>
      <c r="R85" s="41">
        <v>0</v>
      </c>
      <c r="S85" s="41">
        <f t="shared" si="10"/>
        <v>0</v>
      </c>
      <c r="T85" s="6"/>
      <c r="U85" s="38">
        <f t="shared" si="11"/>
        <v>0</v>
      </c>
      <c r="V85" s="38"/>
      <c r="W85" s="38">
        <f t="shared" si="12"/>
        <v>0</v>
      </c>
      <c r="Y85" s="41">
        <v>0</v>
      </c>
      <c r="Z85" s="41">
        <v>0</v>
      </c>
      <c r="AA85" s="41">
        <f t="shared" si="13"/>
        <v>0</v>
      </c>
      <c r="AB85" s="6"/>
      <c r="AC85" s="38">
        <f t="shared" si="14"/>
        <v>0</v>
      </c>
      <c r="AD85" s="38"/>
      <c r="AE85" s="38">
        <f t="shared" si="15"/>
        <v>0</v>
      </c>
      <c r="AH85" s="41">
        <f t="shared" si="16"/>
        <v>0</v>
      </c>
      <c r="AI85" s="41">
        <f t="shared" si="27"/>
        <v>0</v>
      </c>
      <c r="AJ85" s="41">
        <f t="shared" si="28"/>
        <v>0</v>
      </c>
      <c r="AK85" s="41">
        <f t="shared" ca="1" si="17"/>
        <v>0</v>
      </c>
      <c r="AL85" s="38">
        <f t="shared" ca="1" si="18"/>
        <v>0</v>
      </c>
      <c r="AO85" s="1">
        <f ca="1">IF(A85=0,0,INDEX(OFFSET(Catégories!$D$21:$D$31,0,0,10,Catégories!$C$17),'Echantillon (1)'!C85,'Echantillon (1)'!B85))</f>
        <v>0</v>
      </c>
      <c r="AP85" s="38">
        <f t="shared" ca="1" si="29"/>
        <v>0</v>
      </c>
      <c r="AT85" s="38">
        <f t="shared" ca="1" si="19"/>
        <v>0</v>
      </c>
      <c r="AW85" s="36"/>
      <c r="AX85" s="36"/>
      <c r="AY85" s="40">
        <f t="shared" si="20"/>
        <v>0</v>
      </c>
      <c r="BA85" s="9">
        <f t="shared" ca="1" si="30"/>
        <v>0</v>
      </c>
      <c r="BC85" s="10">
        <f t="shared" ca="1" si="31"/>
        <v>0</v>
      </c>
      <c r="BF85" s="38">
        <f t="shared" ca="1" si="21"/>
        <v>0</v>
      </c>
    </row>
    <row r="86" spans="1:67" x14ac:dyDescent="0.3">
      <c r="A86" s="53">
        <f t="shared" ca="1" si="22"/>
        <v>0</v>
      </c>
      <c r="B86" s="19">
        <f ca="1">IF(A86=0,0,HLOOKUP(A86-1,OFFSET(Catégories!$D$18:$D$19,0,0,2,Catégories!$C$17),2,TRUE))</f>
        <v>0</v>
      </c>
      <c r="C86" s="19">
        <f ca="1">IF(A86=0,0,A86-OFFSET(Catégories!$D$18,0,B86-1,,))</f>
        <v>0</v>
      </c>
      <c r="F86" s="1">
        <f ca="1">IF(A86=0,0,INDEX(Catégories!$D$20:$R$20,1,'Echantillon (1)'!B86))</f>
        <v>0</v>
      </c>
      <c r="G86" s="1">
        <f ca="1">IF(A86=0,0,INDEX(OFFSET(Catégories!$D$21:$D$31,0,0,10,Catégories!$C$17),'Echantillon (1)'!C86,'Echantillon (1)'!B86))</f>
        <v>0</v>
      </c>
      <c r="I86" s="41">
        <v>0</v>
      </c>
      <c r="J86" s="41">
        <v>0</v>
      </c>
      <c r="K86" s="41">
        <f t="shared" si="7"/>
        <v>0</v>
      </c>
      <c r="L86" s="6"/>
      <c r="M86" s="38">
        <f t="shared" si="32"/>
        <v>0</v>
      </c>
      <c r="N86" s="38"/>
      <c r="O86" s="38">
        <f t="shared" si="33"/>
        <v>0</v>
      </c>
      <c r="Q86" s="41">
        <v>0</v>
      </c>
      <c r="R86" s="41">
        <v>0</v>
      </c>
      <c r="S86" s="41">
        <f t="shared" si="10"/>
        <v>0</v>
      </c>
      <c r="T86" s="6"/>
      <c r="U86" s="38">
        <f t="shared" si="11"/>
        <v>0</v>
      </c>
      <c r="V86" s="38"/>
      <c r="W86" s="38">
        <f t="shared" si="12"/>
        <v>0</v>
      </c>
      <c r="Y86" s="41">
        <v>0</v>
      </c>
      <c r="Z86" s="41">
        <v>0</v>
      </c>
      <c r="AA86" s="41">
        <f t="shared" si="13"/>
        <v>0</v>
      </c>
      <c r="AB86" s="6"/>
      <c r="AC86" s="38">
        <f t="shared" si="14"/>
        <v>0</v>
      </c>
      <c r="AD86" s="38"/>
      <c r="AE86" s="38">
        <f t="shared" si="15"/>
        <v>0</v>
      </c>
      <c r="AH86" s="41">
        <f t="shared" si="16"/>
        <v>0</v>
      </c>
      <c r="AI86" s="41">
        <f t="shared" ref="AI86:AI91" si="34">S86/($S$17/$G$15)/($G$12/($G$11-$K$17))</f>
        <v>0</v>
      </c>
      <c r="AJ86" s="41">
        <f t="shared" ref="AJ86:AJ91" si="35">(AA86/($AA$17/$G$16))/($G$12/($G$11-$K$17))</f>
        <v>0</v>
      </c>
      <c r="AK86" s="41">
        <f t="shared" ca="1" si="17"/>
        <v>0</v>
      </c>
      <c r="AL86" s="38">
        <f t="shared" ca="1" si="18"/>
        <v>0</v>
      </c>
      <c r="AO86" s="1">
        <f ca="1">IF(A86=0,0,INDEX(OFFSET(Catégories!$D$21:$D$31,0,0,10,Catégories!$C$17),'Echantillon (1)'!C86,'Echantillon (1)'!B86))</f>
        <v>0</v>
      </c>
      <c r="AP86" s="38">
        <f t="shared" ref="AP86:AP91" ca="1" si="36">IF($AK$20=0,0,AK86/$AK$20)</f>
        <v>0</v>
      </c>
      <c r="AT86" s="38">
        <f t="shared" ca="1" si="19"/>
        <v>0</v>
      </c>
      <c r="AW86" s="36"/>
      <c r="AX86" s="36"/>
      <c r="AY86" s="40">
        <f t="shared" si="20"/>
        <v>0</v>
      </c>
      <c r="BA86" s="9">
        <f t="shared" ref="BA86:BA91" ca="1" si="37">IF($AY$17=0,0,AY86/$AY$17)</f>
        <v>0</v>
      </c>
      <c r="BC86" s="10">
        <f t="shared" ref="BC86:BC91" ca="1" si="38">IF(AU86=$A$16,$G$18/($G$12/($G$11-$K$17)),(AY86/($AY$17/$G$17)/($G$12/($G$11-$K$17)))+SUMPRODUCT((AK$22:AK$91)*($B$22:$B$91=$AU86)))</f>
        <v>0</v>
      </c>
      <c r="BF86" s="38">
        <f t="shared" ca="1" si="21"/>
        <v>0</v>
      </c>
    </row>
    <row r="87" spans="1:67" x14ac:dyDescent="0.3">
      <c r="A87" s="53">
        <f t="shared" ca="1" si="22"/>
        <v>0</v>
      </c>
      <c r="B87" s="19">
        <f ca="1">IF(A87=0,0,HLOOKUP(A87-1,OFFSET(Catégories!$D$18:$D$19,0,0,2,Catégories!$C$17),2,TRUE))</f>
        <v>0</v>
      </c>
      <c r="C87" s="19">
        <f ca="1">IF(A87=0,0,A87-OFFSET(Catégories!$D$18,0,B87-1,,))</f>
        <v>0</v>
      </c>
      <c r="F87" s="1">
        <f ca="1">IF(A87=0,0,INDEX(Catégories!$D$20:$R$20,1,'Echantillon (1)'!B87))</f>
        <v>0</v>
      </c>
      <c r="G87" s="1">
        <f ca="1">IF(A87=0,0,INDEX(OFFSET(Catégories!$D$21:$D$31,0,0,10,Catégories!$C$17),'Echantillon (1)'!C87,'Echantillon (1)'!B87))</f>
        <v>0</v>
      </c>
      <c r="I87" s="41">
        <v>0</v>
      </c>
      <c r="J87" s="41">
        <v>0</v>
      </c>
      <c r="K87" s="41">
        <f t="shared" ref="K87:K91" si="39">I87-J87</f>
        <v>0</v>
      </c>
      <c r="L87" s="6"/>
      <c r="M87" s="38">
        <f t="shared" si="32"/>
        <v>0</v>
      </c>
      <c r="N87" s="38"/>
      <c r="O87" s="38">
        <f t="shared" si="33"/>
        <v>0</v>
      </c>
      <c r="Q87" s="41">
        <v>0</v>
      </c>
      <c r="R87" s="41">
        <v>0</v>
      </c>
      <c r="S87" s="41">
        <f t="shared" ref="S87:S91" si="40">Q87-R87</f>
        <v>0</v>
      </c>
      <c r="T87" s="6"/>
      <c r="U87" s="38">
        <f t="shared" ref="U87:U91" si="41">IF(S87=0,0,S87/SUMPRODUCT((S$22:S$91)*($B$22:$B$91=$B87)))</f>
        <v>0</v>
      </c>
      <c r="V87" s="38"/>
      <c r="W87" s="38">
        <f t="shared" ref="W87:W91" si="42">IF(SUM(S$22:S$91)=0,0,S87/SUM(S$22:S$91))</f>
        <v>0</v>
      </c>
      <c r="Y87" s="41">
        <v>0</v>
      </c>
      <c r="Z87" s="41">
        <v>0</v>
      </c>
      <c r="AA87" s="41">
        <f t="shared" ref="AA87:AA91" si="43">Y87-Z87</f>
        <v>0</v>
      </c>
      <c r="AB87" s="6"/>
      <c r="AC87" s="38">
        <f t="shared" ref="AC87:AC91" si="44">IF(AA87=0,0,AA87/SUMPRODUCT((AA$22:AA$91)*($B$22:$B$91=$B87)))</f>
        <v>0</v>
      </c>
      <c r="AD87" s="38"/>
      <c r="AE87" s="38">
        <f t="shared" ref="AE87:AE91" si="45">IF(SUM(AA$22:AA$91)=0,0,AA87/SUM(AA$22:AA$91))</f>
        <v>0</v>
      </c>
      <c r="AH87" s="41">
        <f t="shared" ref="AH87:AH91" si="46">K87</f>
        <v>0</v>
      </c>
      <c r="AI87" s="41">
        <f t="shared" si="34"/>
        <v>0</v>
      </c>
      <c r="AJ87" s="41">
        <f t="shared" si="35"/>
        <v>0</v>
      </c>
      <c r="AK87" s="41">
        <f t="shared" ref="AK87:AK91" ca="1" si="47">IF($B87=$A$16,$AL$18,AH87+AI87+AJ87)</f>
        <v>0</v>
      </c>
      <c r="AL87" s="38">
        <f t="shared" ref="AL87:AL91" ca="1" si="48">IF(AK87=0,0,AK87/SUMPRODUCT((AK$22:AK$91)*($B$22:$B$91=$B87)))</f>
        <v>0</v>
      </c>
      <c r="AO87" s="1">
        <f ca="1">IF(A87=0,0,INDEX(OFFSET(Catégories!$D$21:$D$31,0,0,10,Catégories!$C$17),'Echantillon (1)'!C87,'Echantillon (1)'!B87))</f>
        <v>0</v>
      </c>
      <c r="AP87" s="38">
        <f t="shared" ca="1" si="36"/>
        <v>0</v>
      </c>
      <c r="AT87" s="38">
        <f t="shared" ref="AT87:AT91" ca="1" si="49">SUMPRODUCT((AP$22:AP$91)*($B$22:$B$91=$AR87))</f>
        <v>0</v>
      </c>
      <c r="AW87" s="36"/>
      <c r="AX87" s="36"/>
      <c r="AY87" s="40">
        <f t="shared" ref="AY87:AY91" si="50">AW87-AX87</f>
        <v>0</v>
      </c>
      <c r="BA87" s="9">
        <f t="shared" ca="1" si="37"/>
        <v>0</v>
      </c>
      <c r="BC87" s="10">
        <f t="shared" ca="1" si="38"/>
        <v>0</v>
      </c>
      <c r="BF87" s="38">
        <f t="shared" ref="BF87:BF91" ca="1" si="51">BC87/$BC$18</f>
        <v>0</v>
      </c>
    </row>
    <row r="88" spans="1:67" x14ac:dyDescent="0.3">
      <c r="A88" s="53">
        <f t="shared" ref="A88:A91" ca="1" si="52">IF(OR(A87=$A$18,A87=0)=TRUE,0,A87+1)</f>
        <v>0</v>
      </c>
      <c r="B88" s="19">
        <f ca="1">IF(A88=0,0,HLOOKUP(A88-1,OFFSET(Catégories!$D$18:$D$19,0,0,2,Catégories!$C$17),2,TRUE))</f>
        <v>0</v>
      </c>
      <c r="C88" s="19">
        <f ca="1">IF(A88=0,0,A88-OFFSET(Catégories!$D$18,0,B88-1,,))</f>
        <v>0</v>
      </c>
      <c r="F88" s="1">
        <f ca="1">IF(A88=0,0,INDEX(Catégories!$D$20:$R$20,1,'Echantillon (1)'!B88))</f>
        <v>0</v>
      </c>
      <c r="G88" s="1">
        <f ca="1">IF(A88=0,0,INDEX(OFFSET(Catégories!$D$21:$D$31,0,0,10,Catégories!$C$17),'Echantillon (1)'!C88,'Echantillon (1)'!B88))</f>
        <v>0</v>
      </c>
      <c r="I88" s="41">
        <v>0</v>
      </c>
      <c r="J88" s="41">
        <v>0</v>
      </c>
      <c r="K88" s="41">
        <f t="shared" si="39"/>
        <v>0</v>
      </c>
      <c r="L88" s="6"/>
      <c r="M88" s="38">
        <f t="shared" si="32"/>
        <v>0</v>
      </c>
      <c r="N88" s="38"/>
      <c r="O88" s="38">
        <f t="shared" si="33"/>
        <v>0</v>
      </c>
      <c r="Q88" s="41">
        <v>0</v>
      </c>
      <c r="R88" s="41">
        <v>0</v>
      </c>
      <c r="S88" s="41">
        <f t="shared" si="40"/>
        <v>0</v>
      </c>
      <c r="T88" s="6"/>
      <c r="U88" s="38">
        <f t="shared" si="41"/>
        <v>0</v>
      </c>
      <c r="V88" s="38"/>
      <c r="W88" s="38">
        <f t="shared" si="42"/>
        <v>0</v>
      </c>
      <c r="Y88" s="41">
        <v>0</v>
      </c>
      <c r="Z88" s="41">
        <v>0</v>
      </c>
      <c r="AA88" s="41">
        <f t="shared" si="43"/>
        <v>0</v>
      </c>
      <c r="AB88" s="6"/>
      <c r="AC88" s="38">
        <f t="shared" si="44"/>
        <v>0</v>
      </c>
      <c r="AD88" s="38"/>
      <c r="AE88" s="38">
        <f t="shared" si="45"/>
        <v>0</v>
      </c>
      <c r="AH88" s="41">
        <f t="shared" si="46"/>
        <v>0</v>
      </c>
      <c r="AI88" s="41">
        <f t="shared" si="34"/>
        <v>0</v>
      </c>
      <c r="AJ88" s="41">
        <f t="shared" si="35"/>
        <v>0</v>
      </c>
      <c r="AK88" s="41">
        <f t="shared" ca="1" si="47"/>
        <v>0</v>
      </c>
      <c r="AL88" s="38">
        <f t="shared" ca="1" si="48"/>
        <v>0</v>
      </c>
      <c r="AO88" s="1">
        <f ca="1">IF(A88=0,0,INDEX(OFFSET(Catégories!$D$21:$D$31,0,0,10,Catégories!$C$17),'Echantillon (1)'!C88,'Echantillon (1)'!B88))</f>
        <v>0</v>
      </c>
      <c r="AP88" s="38">
        <f t="shared" ca="1" si="36"/>
        <v>0</v>
      </c>
      <c r="AT88" s="38">
        <f t="shared" ca="1" si="49"/>
        <v>0</v>
      </c>
      <c r="AW88" s="36"/>
      <c r="AX88" s="36"/>
      <c r="AY88" s="40">
        <f t="shared" si="50"/>
        <v>0</v>
      </c>
      <c r="BA88" s="9">
        <f t="shared" ca="1" si="37"/>
        <v>0</v>
      </c>
      <c r="BC88" s="10">
        <f t="shared" ca="1" si="38"/>
        <v>0</v>
      </c>
      <c r="BF88" s="38">
        <f t="shared" ca="1" si="51"/>
        <v>0</v>
      </c>
    </row>
    <row r="89" spans="1:67" x14ac:dyDescent="0.3">
      <c r="A89" s="53">
        <f t="shared" ca="1" si="52"/>
        <v>0</v>
      </c>
      <c r="B89" s="19">
        <f ca="1">IF(A89=0,0,HLOOKUP(A89-1,OFFSET(Catégories!$D$18:$D$19,0,0,2,Catégories!$C$17),2,TRUE))</f>
        <v>0</v>
      </c>
      <c r="C89" s="19">
        <f ca="1">IF(A89=0,0,A89-OFFSET(Catégories!$D$18,0,B89-1,,))</f>
        <v>0</v>
      </c>
      <c r="F89" s="1">
        <f ca="1">IF(A89=0,0,INDEX(Catégories!$D$20:$R$20,1,'Echantillon (1)'!B89))</f>
        <v>0</v>
      </c>
      <c r="G89" s="1">
        <f ca="1">IF(A89=0,0,INDEX(OFFSET(Catégories!$D$21:$D$31,0,0,10,Catégories!$C$17),'Echantillon (1)'!C89,'Echantillon (1)'!B89))</f>
        <v>0</v>
      </c>
      <c r="I89" s="41">
        <v>0</v>
      </c>
      <c r="J89" s="41">
        <v>0</v>
      </c>
      <c r="K89" s="41">
        <f t="shared" si="39"/>
        <v>0</v>
      </c>
      <c r="L89" s="6"/>
      <c r="M89" s="38">
        <f t="shared" si="32"/>
        <v>0</v>
      </c>
      <c r="N89" s="38"/>
      <c r="O89" s="38">
        <f t="shared" si="33"/>
        <v>0</v>
      </c>
      <c r="Q89" s="41">
        <v>0</v>
      </c>
      <c r="R89" s="41">
        <v>0</v>
      </c>
      <c r="S89" s="41">
        <f t="shared" si="40"/>
        <v>0</v>
      </c>
      <c r="T89" s="6"/>
      <c r="U89" s="38">
        <f t="shared" si="41"/>
        <v>0</v>
      </c>
      <c r="V89" s="38"/>
      <c r="W89" s="38">
        <f t="shared" si="42"/>
        <v>0</v>
      </c>
      <c r="Y89" s="41">
        <v>0</v>
      </c>
      <c r="Z89" s="41">
        <v>0</v>
      </c>
      <c r="AA89" s="41">
        <f t="shared" si="43"/>
        <v>0</v>
      </c>
      <c r="AB89" s="6"/>
      <c r="AC89" s="38">
        <f t="shared" si="44"/>
        <v>0</v>
      </c>
      <c r="AD89" s="38"/>
      <c r="AE89" s="38">
        <f t="shared" si="45"/>
        <v>0</v>
      </c>
      <c r="AH89" s="41">
        <f t="shared" si="46"/>
        <v>0</v>
      </c>
      <c r="AI89" s="41">
        <f t="shared" si="34"/>
        <v>0</v>
      </c>
      <c r="AJ89" s="41">
        <f t="shared" si="35"/>
        <v>0</v>
      </c>
      <c r="AK89" s="41">
        <f t="shared" ca="1" si="47"/>
        <v>0</v>
      </c>
      <c r="AL89" s="38">
        <f t="shared" ca="1" si="48"/>
        <v>0</v>
      </c>
      <c r="AO89" s="1">
        <f ca="1">IF(A89=0,0,INDEX(OFFSET(Catégories!$D$21:$D$31,0,0,10,Catégories!$C$17),'Echantillon (1)'!C89,'Echantillon (1)'!B89))</f>
        <v>0</v>
      </c>
      <c r="AP89" s="38">
        <f t="shared" ca="1" si="36"/>
        <v>0</v>
      </c>
      <c r="AT89" s="38">
        <f t="shared" ca="1" si="49"/>
        <v>0</v>
      </c>
      <c r="AW89" s="36"/>
      <c r="AX89" s="36"/>
      <c r="AY89" s="40">
        <f t="shared" si="50"/>
        <v>0</v>
      </c>
      <c r="BA89" s="9">
        <f t="shared" ca="1" si="37"/>
        <v>0</v>
      </c>
      <c r="BC89" s="10">
        <f t="shared" ca="1" si="38"/>
        <v>0</v>
      </c>
      <c r="BF89" s="38">
        <f t="shared" ca="1" si="51"/>
        <v>0</v>
      </c>
    </row>
    <row r="90" spans="1:67" x14ac:dyDescent="0.3">
      <c r="A90" s="53">
        <f t="shared" ca="1" si="52"/>
        <v>0</v>
      </c>
      <c r="B90" s="19">
        <f ca="1">IF(A90=0,0,HLOOKUP(A90-1,OFFSET(Catégories!$D$18:$D$19,0,0,2,Catégories!$C$17),2,TRUE))</f>
        <v>0</v>
      </c>
      <c r="C90" s="19">
        <f ca="1">IF(A90=0,0,A90-OFFSET(Catégories!$D$18,0,B90-1,,))</f>
        <v>0</v>
      </c>
      <c r="F90" s="1">
        <f ca="1">IF(A90=0,0,INDEX(Catégories!$D$20:$R$20,1,'Echantillon (1)'!B90))</f>
        <v>0</v>
      </c>
      <c r="G90" s="1">
        <f ca="1">IF(A90=0,0,INDEX(OFFSET(Catégories!$D$21:$D$31,0,0,10,Catégories!$C$17),'Echantillon (1)'!C90,'Echantillon (1)'!B90))</f>
        <v>0</v>
      </c>
      <c r="I90" s="41">
        <v>0</v>
      </c>
      <c r="J90" s="41">
        <v>0</v>
      </c>
      <c r="K90" s="41">
        <f t="shared" si="39"/>
        <v>0</v>
      </c>
      <c r="L90" s="6"/>
      <c r="M90" s="38">
        <f t="shared" si="32"/>
        <v>0</v>
      </c>
      <c r="N90" s="38"/>
      <c r="O90" s="38">
        <f t="shared" si="33"/>
        <v>0</v>
      </c>
      <c r="Q90" s="41">
        <v>0</v>
      </c>
      <c r="R90" s="41">
        <v>0</v>
      </c>
      <c r="S90" s="41">
        <f t="shared" si="40"/>
        <v>0</v>
      </c>
      <c r="T90" s="6"/>
      <c r="U90" s="38">
        <f t="shared" si="41"/>
        <v>0</v>
      </c>
      <c r="V90" s="38"/>
      <c r="W90" s="38">
        <f t="shared" si="42"/>
        <v>0</v>
      </c>
      <c r="Y90" s="41">
        <v>0</v>
      </c>
      <c r="Z90" s="41">
        <v>0</v>
      </c>
      <c r="AA90" s="41">
        <f t="shared" si="43"/>
        <v>0</v>
      </c>
      <c r="AB90" s="6"/>
      <c r="AC90" s="38">
        <f t="shared" si="44"/>
        <v>0</v>
      </c>
      <c r="AD90" s="38"/>
      <c r="AE90" s="38">
        <f t="shared" si="45"/>
        <v>0</v>
      </c>
      <c r="AH90" s="41">
        <f t="shared" si="46"/>
        <v>0</v>
      </c>
      <c r="AI90" s="41">
        <f t="shared" si="34"/>
        <v>0</v>
      </c>
      <c r="AJ90" s="41">
        <f t="shared" si="35"/>
        <v>0</v>
      </c>
      <c r="AK90" s="41">
        <f t="shared" ca="1" si="47"/>
        <v>0</v>
      </c>
      <c r="AL90" s="38">
        <f t="shared" ca="1" si="48"/>
        <v>0</v>
      </c>
      <c r="AO90" s="1">
        <f ca="1">IF(A90=0,0,INDEX(OFFSET(Catégories!$D$21:$D$31,0,0,10,Catégories!$C$17),'Echantillon (1)'!C90,'Echantillon (1)'!B90))</f>
        <v>0</v>
      </c>
      <c r="AP90" s="38">
        <f t="shared" ca="1" si="36"/>
        <v>0</v>
      </c>
      <c r="AT90" s="38">
        <f t="shared" ca="1" si="49"/>
        <v>0</v>
      </c>
      <c r="AW90" s="36"/>
      <c r="AX90" s="36"/>
      <c r="AY90" s="40">
        <f t="shared" si="50"/>
        <v>0</v>
      </c>
      <c r="BA90" s="9">
        <f t="shared" ca="1" si="37"/>
        <v>0</v>
      </c>
      <c r="BC90" s="10">
        <f t="shared" ca="1" si="38"/>
        <v>0</v>
      </c>
      <c r="BF90" s="38">
        <f t="shared" ca="1" si="51"/>
        <v>0</v>
      </c>
    </row>
    <row r="91" spans="1:67" x14ac:dyDescent="0.3">
      <c r="A91" s="53">
        <f t="shared" ca="1" si="52"/>
        <v>0</v>
      </c>
      <c r="B91" s="19">
        <f ca="1">IF(A91=0,0,HLOOKUP(A91-1,OFFSET(Catégories!$D$18:$D$19,0,0,2,Catégories!$C$17),2,TRUE))</f>
        <v>0</v>
      </c>
      <c r="C91" s="19">
        <f ca="1">IF(A91=0,0,A91-OFFSET(Catégories!$D$18,0,B91-1,,))</f>
        <v>0</v>
      </c>
      <c r="F91" s="1">
        <f ca="1">IF(A91=0,0,INDEX(Catégories!$D$20:$R$20,1,'Echantillon (1)'!B91))</f>
        <v>0</v>
      </c>
      <c r="G91" s="1">
        <f ca="1">IF(A91=0,0,INDEX(OFFSET(Catégories!$D$21:$D$31,0,0,10,Catégories!$C$17),'Echantillon (1)'!C91,'Echantillon (1)'!B91))</f>
        <v>0</v>
      </c>
      <c r="I91" s="41">
        <v>0</v>
      </c>
      <c r="J91" s="41">
        <v>0</v>
      </c>
      <c r="K91" s="41">
        <f t="shared" si="39"/>
        <v>0</v>
      </c>
      <c r="L91" s="6"/>
      <c r="M91" s="38">
        <f t="shared" si="32"/>
        <v>0</v>
      </c>
      <c r="N91" s="38"/>
      <c r="O91" s="38">
        <f t="shared" si="33"/>
        <v>0</v>
      </c>
      <c r="Q91" s="41">
        <v>0</v>
      </c>
      <c r="R91" s="41">
        <v>0</v>
      </c>
      <c r="S91" s="41">
        <f t="shared" si="40"/>
        <v>0</v>
      </c>
      <c r="T91" s="6"/>
      <c r="U91" s="38">
        <f t="shared" si="41"/>
        <v>0</v>
      </c>
      <c r="V91" s="38"/>
      <c r="W91" s="38">
        <f t="shared" si="42"/>
        <v>0</v>
      </c>
      <c r="Y91" s="41">
        <v>0</v>
      </c>
      <c r="Z91" s="41">
        <v>0</v>
      </c>
      <c r="AA91" s="41">
        <f t="shared" si="43"/>
        <v>0</v>
      </c>
      <c r="AB91" s="6"/>
      <c r="AC91" s="38">
        <f t="shared" si="44"/>
        <v>0</v>
      </c>
      <c r="AD91" s="38"/>
      <c r="AE91" s="38">
        <f t="shared" si="45"/>
        <v>0</v>
      </c>
      <c r="AH91" s="41">
        <f t="shared" si="46"/>
        <v>0</v>
      </c>
      <c r="AI91" s="41">
        <f t="shared" si="34"/>
        <v>0</v>
      </c>
      <c r="AJ91" s="41">
        <f t="shared" si="35"/>
        <v>0</v>
      </c>
      <c r="AK91" s="41">
        <f t="shared" ca="1" si="47"/>
        <v>0</v>
      </c>
      <c r="AL91" s="38">
        <f t="shared" ca="1" si="48"/>
        <v>0</v>
      </c>
      <c r="AO91" s="1">
        <f ca="1">IF(A91=0,0,INDEX(OFFSET(Catégories!$D$21:$D$31,0,0,10,Catégories!$C$17),'Echantillon (1)'!C91,'Echantillon (1)'!B91))</f>
        <v>0</v>
      </c>
      <c r="AP91" s="38">
        <f t="shared" ca="1" si="36"/>
        <v>0</v>
      </c>
      <c r="AT91" s="38">
        <f t="shared" ca="1" si="49"/>
        <v>0</v>
      </c>
      <c r="AW91" s="36"/>
      <c r="AX91" s="36"/>
      <c r="AY91" s="40">
        <f t="shared" si="50"/>
        <v>0</v>
      </c>
      <c r="BA91" s="9">
        <f t="shared" ca="1" si="37"/>
        <v>0</v>
      </c>
      <c r="BC91" s="10">
        <f t="shared" ca="1" si="38"/>
        <v>0</v>
      </c>
      <c r="BF91" s="38">
        <f t="shared" ca="1" si="51"/>
        <v>0</v>
      </c>
    </row>
    <row r="92" spans="1:67" x14ac:dyDescent="0.3">
      <c r="F92" s="4"/>
      <c r="G92" s="4"/>
      <c r="I92" s="4"/>
      <c r="J92" s="4"/>
      <c r="K92" s="4"/>
      <c r="L92" s="4"/>
      <c r="M92" s="39"/>
      <c r="N92" s="39"/>
      <c r="O92" s="39"/>
      <c r="P92" s="4"/>
      <c r="Q92" s="4"/>
      <c r="R92" s="4"/>
      <c r="S92" s="4"/>
      <c r="T92" s="4"/>
      <c r="U92" s="39"/>
      <c r="V92" s="39"/>
      <c r="W92" s="39"/>
      <c r="X92" s="4"/>
      <c r="Y92" s="4"/>
      <c r="Z92" s="4"/>
      <c r="AA92" s="4"/>
      <c r="AB92" s="4"/>
      <c r="AC92" s="39"/>
      <c r="AD92" s="39"/>
      <c r="AE92" s="39"/>
      <c r="AF92" s="4"/>
      <c r="AG92" s="4"/>
      <c r="AH92" s="39"/>
      <c r="AI92" s="39"/>
      <c r="AJ92" s="39"/>
      <c r="AK92" s="39"/>
      <c r="AL92" s="39"/>
      <c r="AM92" s="4"/>
      <c r="AN92" s="4"/>
      <c r="AO92" s="4"/>
      <c r="AP92" s="39"/>
      <c r="AQ92" s="4"/>
      <c r="AS92" s="4"/>
      <c r="AT92" s="39"/>
      <c r="AV92" s="4"/>
      <c r="AW92" s="4"/>
      <c r="AX92" s="4"/>
      <c r="AY92" s="4"/>
      <c r="AZ92" s="4"/>
      <c r="BA92" s="4"/>
      <c r="BB92" s="4"/>
      <c r="BC92" s="4"/>
      <c r="BE92" s="4"/>
      <c r="BF92" s="39"/>
      <c r="BG92" s="4"/>
      <c r="BH92" s="4"/>
      <c r="BI92" s="4"/>
      <c r="BJ92" s="4"/>
      <c r="BK92" s="4"/>
      <c r="BL92" s="4"/>
      <c r="BM92" s="4"/>
      <c r="BN92" s="4"/>
      <c r="BO92" s="4"/>
    </row>
  </sheetData>
  <conditionalFormatting sqref="A22:C91 M22:M91 O22:O91 I22:K91 F22:G91">
    <cfRule type="expression" dxfId="669" priority="81">
      <formula>IF($A22=0,TRUE,FALSE)</formula>
    </cfRule>
  </conditionalFormatting>
  <conditionalFormatting sqref="I22:J91">
    <cfRule type="expression" dxfId="668" priority="80">
      <formula>IF(AND($A22&lt;$A$18+1,$A22&lt;&gt;0)=TRUE,TRUE,FALSE)</formula>
    </cfRule>
  </conditionalFormatting>
  <conditionalFormatting sqref="K22:K91 M22:M91 O22:O91 U22:U91 W22:W91 AC22:AC91 AE22:AE91">
    <cfRule type="expression" dxfId="667" priority="75">
      <formula>IF(AND($A22&lt;$A$18+1,$A22&lt;&gt;0)=TRUE,TRUE,FALSE)</formula>
    </cfRule>
  </conditionalFormatting>
  <conditionalFormatting sqref="BA22:BA91 AW23:AX43 AY23:AY91">
    <cfRule type="expression" dxfId="666" priority="74">
      <formula>IF($A22&gt;$A$18,TRUE,FALSE)</formula>
    </cfRule>
  </conditionalFormatting>
  <conditionalFormatting sqref="BA22:BA91 AU23:AU43 AY23:AY91 BD22:BD43 AW23:AX43">
    <cfRule type="expression" dxfId="665" priority="72">
      <formula>IF($BD22=0,TRUE,FALSE)</formula>
    </cfRule>
  </conditionalFormatting>
  <conditionalFormatting sqref="B22:C91 M22:M91 O22:O91 I22:K91 F22:G91">
    <cfRule type="expression" dxfId="664" priority="71">
      <formula>IF(AND($B22=$B23,$A22&lt;&gt;0)=TRUE,TRUE,FALSE)</formula>
    </cfRule>
  </conditionalFormatting>
  <conditionalFormatting sqref="B22:C91 M22:M91 O22:O91 I22:K91 F22:G91">
    <cfRule type="expression" dxfId="663" priority="70">
      <formula>IF(AND($B22&lt;&gt;$B23,$A22&lt;&gt;0)=TRUE,TRUE,FALSE)</formula>
    </cfRule>
  </conditionalFormatting>
  <conditionalFormatting sqref="B22:C91 F22:G91">
    <cfRule type="expression" dxfId="662" priority="69">
      <formula>IF(AND($A22&lt;$A$18+1,$A22&lt;&gt;0)=TRUE,TRUE,FALSE)</formula>
    </cfRule>
  </conditionalFormatting>
  <conditionalFormatting sqref="Q22:S91 U22:U91 W22:W91">
    <cfRule type="expression" dxfId="661" priority="68">
      <formula>IF($A22=0,TRUE,FALSE)</formula>
    </cfRule>
  </conditionalFormatting>
  <conditionalFormatting sqref="Q22:R91">
    <cfRule type="expression" dxfId="660" priority="67">
      <formula>IF(AND($A22&lt;$A$18+1,$A22&lt;&gt;0)=TRUE,TRUE,FALSE)</formula>
    </cfRule>
  </conditionalFormatting>
  <conditionalFormatting sqref="S22:S91">
    <cfRule type="expression" dxfId="659" priority="66">
      <formula>IF(AND($A22&lt;$A$18+1,$A22&lt;&gt;0)=TRUE,TRUE,FALSE)</formula>
    </cfRule>
  </conditionalFormatting>
  <conditionalFormatting sqref="Q22:S91 U22:U91 W22:W91">
    <cfRule type="expression" dxfId="658" priority="65">
      <formula>IF(AND($B22=$B23,$A22&lt;&gt;0)=TRUE,TRUE,FALSE)</formula>
    </cfRule>
  </conditionalFormatting>
  <conditionalFormatting sqref="Q22:S91 U22:U91 W22:W91">
    <cfRule type="expression" dxfId="657" priority="64">
      <formula>IF(AND($B22&lt;&gt;$B23,$A22&lt;&gt;0)=TRUE,TRUE,FALSE)</formula>
    </cfRule>
  </conditionalFormatting>
  <conditionalFormatting sqref="Y22:AA91 AC22:AC91 AE22:AE91">
    <cfRule type="expression" dxfId="656" priority="63">
      <formula>IF($A22=0,TRUE,FALSE)</formula>
    </cfRule>
  </conditionalFormatting>
  <conditionalFormatting sqref="Y22:Z91">
    <cfRule type="expression" dxfId="655" priority="62">
      <formula>IF(AND($A22&lt;$A$18+1,$A22&lt;&gt;0)=TRUE,TRUE,FALSE)</formula>
    </cfRule>
  </conditionalFormatting>
  <conditionalFormatting sqref="AA22:AA91">
    <cfRule type="expression" dxfId="654" priority="61">
      <formula>IF(AND($A22&lt;$A$18+1,$A22&lt;&gt;0)=TRUE,TRUE,FALSE)</formula>
    </cfRule>
  </conditionalFormatting>
  <conditionalFormatting sqref="Y22:AA91 AC22:AC91 AE22:AE91">
    <cfRule type="expression" dxfId="653" priority="60">
      <formula>IF(AND($B22=$B23,$A22&lt;&gt;0)=TRUE,TRUE,FALSE)</formula>
    </cfRule>
  </conditionalFormatting>
  <conditionalFormatting sqref="Y22:AA91 AC22:AC91 AE22:AE91">
    <cfRule type="expression" dxfId="652" priority="59">
      <formula>IF(AND($B22&lt;&gt;$B23,$A22&lt;&gt;0)=TRUE,TRUE,FALSE)</formula>
    </cfRule>
  </conditionalFormatting>
  <conditionalFormatting sqref="AW22:AY22">
    <cfRule type="expression" dxfId="651" priority="53">
      <formula>IF($A22&gt;$A$18,TRUE,FALSE)</formula>
    </cfRule>
  </conditionalFormatting>
  <conditionalFormatting sqref="AU22 AW22:AY22">
    <cfRule type="expression" dxfId="650" priority="51">
      <formula>IF($BD22=0,TRUE,FALSE)</formula>
    </cfRule>
  </conditionalFormatting>
  <conditionalFormatting sqref="BA22:BA91 AY22:AY91 BC22:BC91 AT22:AT91">
    <cfRule type="expression" dxfId="649" priority="92">
      <formula>IF(AND($BD22&lt;$A$16+1,$BD22&lt;&gt;0)=TRUE,TRUE,FALSE)</formula>
    </cfRule>
  </conditionalFormatting>
  <conditionalFormatting sqref="AW22:AX43">
    <cfRule type="expression" dxfId="648" priority="95">
      <formula>IF(AND($BD22&lt;$A$16+1,$BD22&lt;&gt;0)=TRUE,TRUE,FALSE)</formula>
    </cfRule>
  </conditionalFormatting>
  <conditionalFormatting sqref="AJ22:AJ91">
    <cfRule type="expression" dxfId="647" priority="49">
      <formula>IF($A22=0,TRUE,FALSE)</formula>
    </cfRule>
  </conditionalFormatting>
  <conditionalFormatting sqref="AJ22:AJ91">
    <cfRule type="expression" dxfId="646" priority="48">
      <formula>IF(AND($A22&lt;$A$18+1,$A22&lt;&gt;0)=TRUE,TRUE,FALSE)</formula>
    </cfRule>
  </conditionalFormatting>
  <conditionalFormatting sqref="AJ22:AJ91">
    <cfRule type="expression" dxfId="645" priority="47">
      <formula>IF(AND($B22=$B23,$A22&lt;&gt;0)=TRUE,TRUE,FALSE)</formula>
    </cfRule>
  </conditionalFormatting>
  <conditionalFormatting sqref="AJ22:AJ91">
    <cfRule type="expression" dxfId="644" priority="46">
      <formula>IF(AND($B22&lt;&gt;$B23,$A22&lt;&gt;0)=TRUE,TRUE,FALSE)</formula>
    </cfRule>
  </conditionalFormatting>
  <conditionalFormatting sqref="AI22:AI91">
    <cfRule type="expression" dxfId="643" priority="45">
      <formula>IF($A22=0,TRUE,FALSE)</formula>
    </cfRule>
  </conditionalFormatting>
  <conditionalFormatting sqref="AI22:AI91">
    <cfRule type="expression" dxfId="642" priority="44">
      <formula>IF(AND($A22&lt;$A$18+1,$A22&lt;&gt;0)=TRUE,TRUE,FALSE)</formula>
    </cfRule>
  </conditionalFormatting>
  <conditionalFormatting sqref="AI22:AI91">
    <cfRule type="expression" dxfId="641" priority="43">
      <formula>IF(AND($B22=$B23,$A22&lt;&gt;0)=TRUE,TRUE,FALSE)</formula>
    </cfRule>
  </conditionalFormatting>
  <conditionalFormatting sqref="AI22:AI91">
    <cfRule type="expression" dxfId="640" priority="42">
      <formula>IF(AND($B22&lt;&gt;$B23,$A22&lt;&gt;0)=TRUE,TRUE,FALSE)</formula>
    </cfRule>
  </conditionalFormatting>
  <conditionalFormatting sqref="AH22:AH91">
    <cfRule type="expression" dxfId="639" priority="41">
      <formula>IF($A22=0,TRUE,FALSE)</formula>
    </cfRule>
  </conditionalFormatting>
  <conditionalFormatting sqref="AH22:AH91">
    <cfRule type="expression" dxfId="638" priority="40">
      <formula>IF(AND($A22&lt;$A$18+1,$A22&lt;&gt;0)=TRUE,TRUE,FALSE)</formula>
    </cfRule>
  </conditionalFormatting>
  <conditionalFormatting sqref="AH22:AH91">
    <cfRule type="expression" dxfId="637" priority="39">
      <formula>IF(AND($B22=$B23,$A22&lt;&gt;0)=TRUE,TRUE,FALSE)</formula>
    </cfRule>
  </conditionalFormatting>
  <conditionalFormatting sqref="AH22:AH91">
    <cfRule type="expression" dxfId="636" priority="38">
      <formula>IF(AND($B22&lt;&gt;$B23,$A22&lt;&gt;0)=TRUE,TRUE,FALSE)</formula>
    </cfRule>
  </conditionalFormatting>
  <conditionalFormatting sqref="AP22:AP91">
    <cfRule type="expression" dxfId="635" priority="37">
      <formula>IF($A22=0,TRUE,FALSE)</formula>
    </cfRule>
  </conditionalFormatting>
  <conditionalFormatting sqref="AP22:AP91">
    <cfRule type="expression" dxfId="634" priority="36">
      <formula>IF(AND($A22&lt;$A$18+1,$A22&lt;&gt;0)=TRUE,TRUE,FALSE)</formula>
    </cfRule>
  </conditionalFormatting>
  <conditionalFormatting sqref="AP22:AP91">
    <cfRule type="expression" dxfId="633" priority="35">
      <formula>IF(AND($B22=$B23,$A22&lt;&gt;0)=TRUE,TRUE,FALSE)</formula>
    </cfRule>
  </conditionalFormatting>
  <conditionalFormatting sqref="AP22:AP91">
    <cfRule type="expression" dxfId="632" priority="34">
      <formula>IF(AND($B22&lt;&gt;$B23,$A22&lt;&gt;0)=TRUE,TRUE,FALSE)</formula>
    </cfRule>
  </conditionalFormatting>
  <conditionalFormatting sqref="AO22:AO91">
    <cfRule type="expression" dxfId="631" priority="33">
      <formula>IF($A22=0,TRUE,FALSE)</formula>
    </cfRule>
  </conditionalFormatting>
  <conditionalFormatting sqref="AO22:AO91">
    <cfRule type="expression" dxfId="630" priority="32">
      <formula>IF(AND($B22=$B23,$A22&lt;&gt;0)=TRUE,TRUE,FALSE)</formula>
    </cfRule>
  </conditionalFormatting>
  <conditionalFormatting sqref="AO22:AO91">
    <cfRule type="expression" dxfId="629" priority="31">
      <formula>IF(AND($B22&lt;&gt;$B23,$A22&lt;&gt;0)=TRUE,TRUE,FALSE)</formula>
    </cfRule>
  </conditionalFormatting>
  <conditionalFormatting sqref="AO22:AO91">
    <cfRule type="expression" dxfId="628" priority="30">
      <formula>IF(AND($A22&lt;$A$18+1,$A22&lt;&gt;0)=TRUE,TRUE,FALSE)</formula>
    </cfRule>
  </conditionalFormatting>
  <conditionalFormatting sqref="AK22:AK91">
    <cfRule type="expression" dxfId="627" priority="29">
      <formula>IF($A22=0,TRUE,FALSE)</formula>
    </cfRule>
  </conditionalFormatting>
  <conditionalFormatting sqref="AK22:AK91">
    <cfRule type="expression" dxfId="626" priority="28">
      <formula>IF(AND($A22&lt;$A$18+1,$A22&lt;&gt;0)=TRUE,TRUE,FALSE)</formula>
    </cfRule>
  </conditionalFormatting>
  <conditionalFormatting sqref="AK22:AK91">
    <cfRule type="expression" dxfId="625" priority="27">
      <formula>IF(AND($B22=$B23,$A22&lt;&gt;0)=TRUE,TRUE,FALSE)</formula>
    </cfRule>
  </conditionalFormatting>
  <conditionalFormatting sqref="AK22:AK91">
    <cfRule type="expression" dxfId="624" priority="26">
      <formula>IF(AND($B22&lt;&gt;$B23,$A22&lt;&gt;0)=TRUE,TRUE,FALSE)</formula>
    </cfRule>
  </conditionalFormatting>
  <conditionalFormatting sqref="AL22:AL91">
    <cfRule type="expression" dxfId="623" priority="25">
      <formula>IF($A22=0,TRUE,FALSE)</formula>
    </cfRule>
  </conditionalFormatting>
  <conditionalFormatting sqref="AL22:AL91">
    <cfRule type="expression" dxfId="622" priority="24">
      <formula>IF(AND($A22&lt;$A$18+1,$A22&lt;&gt;0)=TRUE,TRUE,FALSE)</formula>
    </cfRule>
  </conditionalFormatting>
  <conditionalFormatting sqref="AL22:AL91">
    <cfRule type="expression" dxfId="621" priority="23">
      <formula>IF(AND($B22=$B23,$A22&lt;&gt;0)=TRUE,TRUE,FALSE)</formula>
    </cfRule>
  </conditionalFormatting>
  <conditionalFormatting sqref="AL22:AL91">
    <cfRule type="expression" dxfId="620" priority="22">
      <formula>IF(AND($B22&lt;&gt;$B23,$A22&lt;&gt;0)=TRUE,TRUE,FALSE)</formula>
    </cfRule>
  </conditionalFormatting>
  <conditionalFormatting sqref="BC23:BC91">
    <cfRule type="expression" dxfId="619" priority="20">
      <formula>IF($BD23=0,TRUE,FALSE)</formula>
    </cfRule>
  </conditionalFormatting>
  <conditionalFormatting sqref="BC22:BC91">
    <cfRule type="expression" dxfId="618" priority="19">
      <formula>IF($A22&gt;$A$18,TRUE,FALSE)</formula>
    </cfRule>
  </conditionalFormatting>
  <conditionalFormatting sqref="BC22:BC91">
    <cfRule type="expression" dxfId="617" priority="18">
      <formula>IF($BD22=0,TRUE,FALSE)</formula>
    </cfRule>
  </conditionalFormatting>
  <conditionalFormatting sqref="AT22:AT91">
    <cfRule type="expression" dxfId="616" priority="16">
      <formula>IF($A22&gt;$A$18,TRUE,FALSE)</formula>
    </cfRule>
  </conditionalFormatting>
  <conditionalFormatting sqref="AR22:AT22 AR23:AS43 AT23:AT91">
    <cfRule type="expression" dxfId="615" priority="15">
      <formula>IF($BD22=0,TRUE,FALSE)</formula>
    </cfRule>
  </conditionalFormatting>
  <conditionalFormatting sqref="AS22:AT91 AW22:AY91">
    <cfRule type="expression" dxfId="614" priority="12">
      <formula>IF(AND($BD22&lt;&gt;0,$BD23=0)=TRUE,TRUE,FALSE)</formula>
    </cfRule>
  </conditionalFormatting>
  <conditionalFormatting sqref="AS22:AS91">
    <cfRule type="expression" dxfId="613" priority="11">
      <formula>IF(AND($BD22&lt;$A$16+1,$BD22&lt;&gt;0)=TRUE,TRUE,FALSE)</formula>
    </cfRule>
  </conditionalFormatting>
  <conditionalFormatting sqref="AV22:AV43">
    <cfRule type="expression" dxfId="612" priority="10">
      <formula>IF($BD22=0,TRUE,FALSE)</formula>
    </cfRule>
  </conditionalFormatting>
  <conditionalFormatting sqref="AV22:AV91">
    <cfRule type="expression" dxfId="611" priority="9">
      <formula>IF(AND($BD22&lt;&gt;0,$BD23=0)=TRUE,TRUE,FALSE)</formula>
    </cfRule>
  </conditionalFormatting>
  <conditionalFormatting sqref="AV22:AV91">
    <cfRule type="expression" dxfId="610" priority="8">
      <formula>IF(AND($BD22&lt;$A$16+1,$BD22&lt;&gt;0)=TRUE,TRUE,FALSE)</formula>
    </cfRule>
  </conditionalFormatting>
  <conditionalFormatting sqref="BE22:BE43">
    <cfRule type="expression" dxfId="609" priority="7">
      <formula>IF($BD22=0,TRUE,FALSE)</formula>
    </cfRule>
  </conditionalFormatting>
  <conditionalFormatting sqref="BE22:BE91">
    <cfRule type="expression" dxfId="608" priority="6">
      <formula>IF(AND($BD22&lt;&gt;0,$BD23=0)=TRUE,TRUE,FALSE)</formula>
    </cfRule>
  </conditionalFormatting>
  <conditionalFormatting sqref="BE22:BE91">
    <cfRule type="expression" dxfId="607" priority="5">
      <formula>IF(AND($BD22&lt;$A$16+1,$BD22&lt;&gt;0)=TRUE,TRUE,FALSE)</formula>
    </cfRule>
  </conditionalFormatting>
  <conditionalFormatting sqref="BF22:BF91">
    <cfRule type="expression" dxfId="606" priority="4">
      <formula>IF(AND($BD22&lt;$A$16+1,$BD22&lt;&gt;0)=TRUE,TRUE,FALSE)</formula>
    </cfRule>
  </conditionalFormatting>
  <conditionalFormatting sqref="BF22:BF91">
    <cfRule type="expression" dxfId="605" priority="3">
      <formula>IF($A22&gt;$A$18,TRUE,FALSE)</formula>
    </cfRule>
  </conditionalFormatting>
  <conditionalFormatting sqref="BF22:BF91">
    <cfRule type="expression" dxfId="604" priority="2">
      <formula>IF($BD22=0,TRUE,FALSE)</formula>
    </cfRule>
  </conditionalFormatting>
  <conditionalFormatting sqref="BF22:BF91">
    <cfRule type="expression" dxfId="603" priority="1">
      <formula>IF(AND($BD22&lt;&gt;0,$BD23=0)=TRUE,TRUE,FALSE)</formula>
    </cfRule>
  </conditionalFormatting>
  <dataValidations count="2">
    <dataValidation type="list" allowBlank="1" showInputMessage="1" showErrorMessage="1" sqref="G6">
      <formula1>typologie</formula1>
    </dataValidation>
    <dataValidation type="list" allowBlank="1" showInputMessage="1" showErrorMessage="1" sqref="G8">
      <formula1>saison</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BO92"/>
  <sheetViews>
    <sheetView zoomScale="55" zoomScaleNormal="55" workbookViewId="0">
      <pane xSplit="7" topLeftCell="H1" activePane="topRight" state="frozen"/>
      <selection activeCell="J9" sqref="J9"/>
      <selection pane="topRight" activeCell="G8" sqref="G8"/>
    </sheetView>
  </sheetViews>
  <sheetFormatPr baseColWidth="10" defaultColWidth="9.140625" defaultRowHeight="16.5" outlineLevelCol="1" x14ac:dyDescent="0.3"/>
  <cols>
    <col min="1" max="1" width="7.28515625" style="19" hidden="1" customWidth="1"/>
    <col min="2" max="2" width="6" style="19" hidden="1" customWidth="1"/>
    <col min="3" max="3" width="2.140625" style="19" hidden="1" customWidth="1"/>
    <col min="4" max="4" width="2.140625" style="8" customWidth="1"/>
    <col min="5" max="5" width="3.7109375" style="8" customWidth="1"/>
    <col min="6" max="6" width="25.5703125" style="1" customWidth="1"/>
    <col min="7" max="7" width="34.42578125" style="1" customWidth="1"/>
    <col min="8" max="8" width="5.140625" style="8" customWidth="1"/>
    <col min="9" max="11" width="9.140625" style="1"/>
    <col min="12" max="12" width="1.5703125" style="1" customWidth="1"/>
    <col min="13" max="13" width="9.140625" style="36" hidden="1" customWidth="1" outlineLevel="1"/>
    <col min="14" max="14" width="2.28515625" style="36" hidden="1" customWidth="1" outlineLevel="1"/>
    <col min="15" max="15" width="9.140625" style="36" hidden="1" customWidth="1" outlineLevel="1"/>
    <col min="16" max="16" width="5.7109375" style="1" customWidth="1" collapsed="1"/>
    <col min="17" max="19" width="9.140625" style="1"/>
    <col min="20" max="20" width="1.5703125" style="1" customWidth="1"/>
    <col min="21" max="21" width="9.140625" style="36" hidden="1" customWidth="1" outlineLevel="1"/>
    <col min="22" max="22" width="2.28515625" style="36" hidden="1" customWidth="1" outlineLevel="1"/>
    <col min="23" max="23" width="9.140625" style="36" hidden="1" customWidth="1" outlineLevel="1"/>
    <col min="24" max="24" width="5.7109375" style="1" customWidth="1" collapsed="1"/>
    <col min="25" max="27" width="9.140625" style="1"/>
    <col min="28" max="28" width="0.7109375" style="1" customWidth="1"/>
    <col min="29" max="29" width="9.140625" style="36" hidden="1" customWidth="1" outlineLevel="1"/>
    <col min="30" max="30" width="2.28515625" style="36" hidden="1" customWidth="1" outlineLevel="1"/>
    <col min="31" max="31" width="9.140625" style="36" hidden="1" customWidth="1" outlineLevel="1"/>
    <col min="32" max="32" width="2.42578125" style="1" customWidth="1" collapsed="1"/>
    <col min="33" max="33" width="0.7109375" style="1" customWidth="1"/>
    <col min="34" max="38" width="9.140625" style="36" hidden="1" customWidth="1" outlineLevel="1"/>
    <col min="39" max="39" width="2.5703125" style="1" customWidth="1" collapsed="1"/>
    <col min="40" max="40" width="0.7109375" style="1" customWidth="1"/>
    <col min="41" max="41" width="48.85546875" style="1" customWidth="1"/>
    <col min="42" max="42" width="11" style="36" bestFit="1" customWidth="1"/>
    <col min="43" max="43" width="1.85546875" style="1" customWidth="1"/>
    <col min="44" max="44" width="1.85546875" style="19" customWidth="1" collapsed="1"/>
    <col min="45" max="45" width="24.5703125" style="1" customWidth="1"/>
    <col min="46" max="46" width="11" style="36" bestFit="1" customWidth="1"/>
    <col min="47" max="47" width="9.140625" style="19"/>
    <col min="48" max="48" width="24.5703125" style="1" customWidth="1"/>
    <col min="49" max="51" width="9.140625" style="1"/>
    <col min="52" max="52" width="5.85546875" style="1" customWidth="1"/>
    <col min="53" max="55" width="9.140625" style="1" hidden="1" customWidth="1" outlineLevel="1"/>
    <col min="56" max="56" width="9.140625" style="19" collapsed="1"/>
    <col min="57" max="57" width="24.5703125" style="1" customWidth="1"/>
    <col min="58" max="58" width="11" style="36" bestFit="1" customWidth="1"/>
    <col min="59" max="16384" width="9.140625" style="1"/>
  </cols>
  <sheetData>
    <row r="1" spans="1:61" ht="10.5" customHeight="1" x14ac:dyDescent="0.3"/>
    <row r="2" spans="1:61" ht="18.75" x14ac:dyDescent="0.3">
      <c r="F2" s="23" t="s">
        <v>106</v>
      </c>
    </row>
    <row r="4" spans="1:61" x14ac:dyDescent="0.3">
      <c r="F4" s="1" t="s">
        <v>78</v>
      </c>
      <c r="G4" s="24" t="str">
        <f ca="1">MID(CELL("nomfichier",G4),FIND("]",CELL("nomfichier",G4))+1,32)</f>
        <v>Echantillon (2)</v>
      </c>
      <c r="I4" s="90" t="s">
        <v>160</v>
      </c>
    </row>
    <row r="5" spans="1:61" x14ac:dyDescent="0.3">
      <c r="I5" s="90" t="s">
        <v>159</v>
      </c>
    </row>
    <row r="6" spans="1:61" x14ac:dyDescent="0.3">
      <c r="F6" s="1" t="s">
        <v>79</v>
      </c>
      <c r="G6" s="47" t="s">
        <v>90</v>
      </c>
    </row>
    <row r="8" spans="1:61" x14ac:dyDescent="0.3">
      <c r="F8" s="1" t="s">
        <v>80</v>
      </c>
      <c r="G8" s="47" t="s">
        <v>121</v>
      </c>
    </row>
    <row r="10" spans="1:61" x14ac:dyDescent="0.3">
      <c r="E10" s="1"/>
      <c r="AW10" s="6"/>
    </row>
    <row r="11" spans="1:61" x14ac:dyDescent="0.3">
      <c r="E11" s="1"/>
      <c r="F11" s="12" t="s">
        <v>67</v>
      </c>
      <c r="G11" s="45">
        <v>550</v>
      </c>
      <c r="I11" s="11"/>
    </row>
    <row r="12" spans="1:61" x14ac:dyDescent="0.3">
      <c r="E12" s="1"/>
      <c r="F12" s="13" t="s">
        <v>77</v>
      </c>
      <c r="G12" s="45">
        <v>125</v>
      </c>
    </row>
    <row r="13" spans="1:61" ht="19.5" thickBot="1" x14ac:dyDescent="0.35">
      <c r="E13" s="1"/>
      <c r="I13" s="31" t="s">
        <v>107</v>
      </c>
      <c r="J13" s="26"/>
      <c r="K13" s="26"/>
      <c r="L13" s="26"/>
      <c r="M13" s="37"/>
      <c r="N13" s="37"/>
      <c r="O13" s="37"/>
      <c r="P13" s="26"/>
      <c r="Q13" s="26"/>
      <c r="R13" s="26"/>
      <c r="S13" s="26"/>
      <c r="T13" s="26"/>
      <c r="U13" s="37"/>
      <c r="V13" s="37"/>
      <c r="W13" s="37"/>
      <c r="X13" s="26"/>
      <c r="Y13" s="26"/>
      <c r="Z13" s="26"/>
      <c r="AA13" s="26"/>
      <c r="AO13" s="25" t="s">
        <v>105</v>
      </c>
      <c r="AP13" s="37"/>
      <c r="AQ13" s="26"/>
      <c r="AR13" s="27"/>
      <c r="AS13" s="26"/>
      <c r="AT13" s="26"/>
      <c r="AV13" s="25" t="s">
        <v>108</v>
      </c>
      <c r="AW13" s="28"/>
      <c r="AX13" s="26"/>
      <c r="AY13" s="26"/>
      <c r="AZ13" s="26"/>
      <c r="BA13" s="26"/>
      <c r="BB13" s="26"/>
      <c r="BC13" s="26"/>
      <c r="BE13" s="25" t="s">
        <v>109</v>
      </c>
      <c r="BF13" s="26"/>
      <c r="BG13" s="26"/>
      <c r="BH13" s="26"/>
      <c r="BI13" s="26"/>
    </row>
    <row r="14" spans="1:61" x14ac:dyDescent="0.3">
      <c r="F14" s="14" t="s">
        <v>71</v>
      </c>
      <c r="G14" s="14" t="s">
        <v>72</v>
      </c>
      <c r="AO14" s="21"/>
      <c r="AS14" s="21"/>
      <c r="AV14" s="21"/>
      <c r="BE14" s="46" t="s">
        <v>111</v>
      </c>
    </row>
    <row r="15" spans="1:61" x14ac:dyDescent="0.3">
      <c r="A15" s="19" t="s">
        <v>58</v>
      </c>
      <c r="E15" s="1"/>
      <c r="F15" s="14" t="s">
        <v>73</v>
      </c>
      <c r="G15" s="45">
        <v>50</v>
      </c>
      <c r="I15" s="1" t="s">
        <v>99</v>
      </c>
      <c r="Q15" s="1" t="s">
        <v>99</v>
      </c>
      <c r="Y15" s="1" t="s">
        <v>99</v>
      </c>
      <c r="AO15" s="1" t="str">
        <f ca="1">"Cette fraction représente "&amp;AK18&amp;" kg"</f>
        <v>Cette fraction représente 357,04 kg</v>
      </c>
      <c r="AW15" s="29" t="s">
        <v>99</v>
      </c>
      <c r="BE15" s="1" t="str">
        <f>F15</f>
        <v>sup 100 mm</v>
      </c>
      <c r="BF15" s="57">
        <f>AI18+AH18</f>
        <v>228.39999999999998</v>
      </c>
      <c r="BG15" s="58">
        <f>BF15/$G$11</f>
        <v>0.41527272727272724</v>
      </c>
    </row>
    <row r="16" spans="1:61" x14ac:dyDescent="0.3">
      <c r="A16" s="19">
        <f>Catégories!C17</f>
        <v>13</v>
      </c>
      <c r="E16" s="1"/>
      <c r="F16" s="14" t="s">
        <v>74</v>
      </c>
      <c r="G16" s="45">
        <v>30</v>
      </c>
      <c r="J16" s="43" t="s">
        <v>68</v>
      </c>
      <c r="R16" s="43" t="s">
        <v>101</v>
      </c>
      <c r="Z16" s="43" t="s">
        <v>102</v>
      </c>
      <c r="AO16" s="1" t="str">
        <f>"Les fines inférieures à 20 mm représentent "&amp;AL18&amp;" kg"</f>
        <v>Les fines inférieures à 20 mm représentent 192,96 kg</v>
      </c>
      <c r="AX16" s="44" t="s">
        <v>103</v>
      </c>
      <c r="BE16" s="1" t="str">
        <f t="shared" ref="BE16:BE18" si="0">F16</f>
        <v>100 mm à 20 mm</v>
      </c>
      <c r="BF16" s="57">
        <f>AJ18</f>
        <v>128.64000000000001</v>
      </c>
      <c r="BG16" s="58">
        <f t="shared" ref="BG16:BG18" si="1">BF16/$G$11</f>
        <v>0.23389090909090912</v>
      </c>
    </row>
    <row r="17" spans="1:59" x14ac:dyDescent="0.3">
      <c r="A17" s="19" t="s">
        <v>59</v>
      </c>
      <c r="E17" s="1"/>
      <c r="F17" s="14" t="s">
        <v>75</v>
      </c>
      <c r="G17" s="45">
        <v>30</v>
      </c>
      <c r="I17" s="11" t="s">
        <v>100</v>
      </c>
      <c r="K17" s="56">
        <f>SUM(K$22:K$91)</f>
        <v>14</v>
      </c>
      <c r="Q17" s="11" t="s">
        <v>100</v>
      </c>
      <c r="S17" s="56">
        <f>SUM(S$22:S$91)</f>
        <v>22.3</v>
      </c>
      <c r="Y17" s="11" t="s">
        <v>100</v>
      </c>
      <c r="AA17" s="56">
        <f>SUM(AA$22:AA$91)</f>
        <v>22.7</v>
      </c>
      <c r="AH17" s="36" t="str">
        <f>J16</f>
        <v>Hétéroclites</v>
      </c>
      <c r="AI17" s="36" t="s">
        <v>69</v>
      </c>
      <c r="AJ17" s="36" t="s">
        <v>70</v>
      </c>
      <c r="AK17" s="42" t="s">
        <v>81</v>
      </c>
      <c r="AL17" s="36" t="s">
        <v>82</v>
      </c>
      <c r="AW17" s="11" t="s">
        <v>100</v>
      </c>
      <c r="AY17" s="56">
        <f ca="1">SUM(AY$22:AY$91)</f>
        <v>11</v>
      </c>
      <c r="BC17" s="1" t="s">
        <v>66</v>
      </c>
      <c r="BE17" s="1" t="str">
        <f t="shared" si="0"/>
        <v>20 mm à 8 mm</v>
      </c>
      <c r="BF17" s="57">
        <f>AW20</f>
        <v>128.63999999999999</v>
      </c>
      <c r="BG17" s="58">
        <f t="shared" si="1"/>
        <v>0.23389090909090907</v>
      </c>
    </row>
    <row r="18" spans="1:59" x14ac:dyDescent="0.3">
      <c r="A18" s="19">
        <f ca="1">Catégories!B18</f>
        <v>46</v>
      </c>
      <c r="E18" s="1"/>
      <c r="F18" s="15" t="s">
        <v>76</v>
      </c>
      <c r="G18" s="45">
        <v>15</v>
      </c>
      <c r="AH18" s="36">
        <f>SUM(AH$22:AH$91)</f>
        <v>14</v>
      </c>
      <c r="AI18" s="36">
        <f>SUM(AI$22:AI$91)</f>
        <v>214.39999999999998</v>
      </c>
      <c r="AJ18" s="36">
        <f>SUM(AJ$22:AJ$91)</f>
        <v>128.64000000000001</v>
      </c>
      <c r="AK18" s="36">
        <f ca="1">AK20-AL18</f>
        <v>357.03999999999996</v>
      </c>
      <c r="AL18" s="36">
        <f>($G$18+$G$17)/($G$12/($G$11-$K$17))</f>
        <v>192.96</v>
      </c>
      <c r="AO18" s="17" t="s">
        <v>104</v>
      </c>
      <c r="AS18" s="17" t="s">
        <v>110</v>
      </c>
      <c r="AV18" s="17"/>
      <c r="AW18" s="30" t="s">
        <v>83</v>
      </c>
      <c r="AX18" s="30" t="s">
        <v>84</v>
      </c>
      <c r="AY18" s="19" t="s">
        <v>66</v>
      </c>
      <c r="BC18" s="1">
        <f ca="1">SUM(BC$22:BC$91)</f>
        <v>550</v>
      </c>
      <c r="BE18" s="1" t="str">
        <f t="shared" si="0"/>
        <v>inf à 8 mm</v>
      </c>
      <c r="BF18" s="57">
        <f>AX20</f>
        <v>64.319999999999993</v>
      </c>
      <c r="BG18" s="58">
        <f t="shared" si="1"/>
        <v>0.11694545454545453</v>
      </c>
    </row>
    <row r="19" spans="1:59" x14ac:dyDescent="0.3">
      <c r="E19" s="1"/>
      <c r="F19" s="61" t="s">
        <v>130</v>
      </c>
      <c r="G19" s="62">
        <f>SUM(G15:G18)</f>
        <v>125</v>
      </c>
      <c r="AO19" s="17"/>
      <c r="AS19" s="17"/>
      <c r="AV19" s="17"/>
      <c r="AW19" s="30"/>
      <c r="AX19" s="30"/>
      <c r="AY19" s="19"/>
      <c r="BF19" s="63"/>
      <c r="BG19" s="64"/>
    </row>
    <row r="20" spans="1:59" x14ac:dyDescent="0.3">
      <c r="L20" s="20"/>
      <c r="M20" s="22"/>
      <c r="N20" s="22"/>
      <c r="O20" s="22"/>
      <c r="P20" s="20"/>
      <c r="Q20" s="20"/>
      <c r="R20" s="20"/>
      <c r="T20" s="20"/>
      <c r="U20" s="22"/>
      <c r="V20" s="22"/>
      <c r="W20" s="22"/>
      <c r="X20" s="20"/>
      <c r="Y20" s="20"/>
      <c r="Z20" s="20"/>
      <c r="AK20" s="36">
        <f ca="1">SUM(AK$22:AK$91)</f>
        <v>550</v>
      </c>
      <c r="AW20" s="19">
        <f>($G$17)/($G$12/($G$11-$K$17))</f>
        <v>128.63999999999999</v>
      </c>
      <c r="AX20" s="19">
        <f>($G$18)/($G$12/($G$11-$K$17))</f>
        <v>64.319999999999993</v>
      </c>
      <c r="AY20" s="19"/>
    </row>
    <row r="21" spans="1:59" x14ac:dyDescent="0.3">
      <c r="A21" s="19" t="s">
        <v>60</v>
      </c>
      <c r="B21" s="19" t="s">
        <v>61</v>
      </c>
      <c r="C21" s="19" t="s">
        <v>62</v>
      </c>
      <c r="F21" s="33" t="s">
        <v>85</v>
      </c>
      <c r="G21" s="34" t="s">
        <v>86</v>
      </c>
      <c r="I21" s="32" t="s">
        <v>96</v>
      </c>
      <c r="J21" s="32" t="s">
        <v>97</v>
      </c>
      <c r="K21" s="32" t="s">
        <v>98</v>
      </c>
      <c r="M21" s="32" t="s">
        <v>64</v>
      </c>
      <c r="O21" s="32" t="s">
        <v>65</v>
      </c>
      <c r="Q21" s="32" t="s">
        <v>96</v>
      </c>
      <c r="R21" s="32" t="s">
        <v>97</v>
      </c>
      <c r="S21" s="32" t="s">
        <v>98</v>
      </c>
      <c r="U21" s="32" t="s">
        <v>64</v>
      </c>
      <c r="W21" s="32" t="s">
        <v>65</v>
      </c>
      <c r="Y21" s="32" t="s">
        <v>96</v>
      </c>
      <c r="Z21" s="32" t="s">
        <v>97</v>
      </c>
      <c r="AA21" s="32" t="s">
        <v>98</v>
      </c>
      <c r="AC21" s="32" t="s">
        <v>64</v>
      </c>
      <c r="AE21" s="32" t="s">
        <v>65</v>
      </c>
      <c r="AH21" s="32" t="s">
        <v>63</v>
      </c>
      <c r="AI21" s="32" t="s">
        <v>63</v>
      </c>
      <c r="AJ21" s="32" t="s">
        <v>63</v>
      </c>
      <c r="AK21" s="32" t="s">
        <v>63</v>
      </c>
      <c r="AL21" s="32" t="s">
        <v>64</v>
      </c>
      <c r="AO21" s="34" t="s">
        <v>86</v>
      </c>
      <c r="AP21" s="35" t="s">
        <v>65</v>
      </c>
      <c r="AS21" s="33" t="s">
        <v>85</v>
      </c>
      <c r="AT21" s="35" t="s">
        <v>65</v>
      </c>
      <c r="AV21" s="33" t="s">
        <v>85</v>
      </c>
      <c r="AW21" s="35" t="s">
        <v>96</v>
      </c>
      <c r="AX21" s="35" t="s">
        <v>97</v>
      </c>
      <c r="AY21" s="35" t="s">
        <v>98</v>
      </c>
      <c r="BE21" s="33" t="s">
        <v>85</v>
      </c>
      <c r="BF21" s="35" t="s">
        <v>65</v>
      </c>
    </row>
    <row r="22" spans="1:59" ht="14.45" x14ac:dyDescent="0.3">
      <c r="A22" s="53">
        <v>1</v>
      </c>
      <c r="B22" s="19">
        <f ca="1">IF(A22=0,0,HLOOKUP(A22-1,OFFSET(Catégories!$D$18:$D$19,0,0,2,Catégories!$C$17),2,TRUE))</f>
        <v>1</v>
      </c>
      <c r="C22" s="19">
        <f ca="1">IF(A22=0,0,A22-OFFSET(Catégories!$D$18,0,B22-1,,))</f>
        <v>1</v>
      </c>
      <c r="F22" s="1" t="str">
        <f ca="1">IF(A22=0,0,INDEX(Catégories!$D$20:$R$20,1,'Echantillon (2)'!B22))</f>
        <v>1. Déchets putrescibles</v>
      </c>
      <c r="G22" s="1" t="str">
        <f ca="1">IF(A22=0,0,INDEX(OFFSET(Catégories!$D$21:$D$31,0,0,10,Catégories!$C$17),'Echantillon (2)'!C22,'Echantillon (2)'!B22))</f>
        <v>1.1 -Déchets alimentaires ,  gaspillage - compostable</v>
      </c>
      <c r="I22" s="41">
        <v>0</v>
      </c>
      <c r="J22" s="41">
        <v>0</v>
      </c>
      <c r="K22" s="41">
        <f>I22-J22</f>
        <v>0</v>
      </c>
      <c r="L22" s="6"/>
      <c r="M22" s="38">
        <f>IF(K22=0,0,K22/SUMPRODUCT((K$22:K$91)*($B$22:$B$91=$B22)))</f>
        <v>0</v>
      </c>
      <c r="N22" s="38"/>
      <c r="O22" s="38">
        <f>IF(SUM(K$22:K$91)=0,0,K22/SUM(K$22:K$91))</f>
        <v>0</v>
      </c>
      <c r="Q22" s="41">
        <v>2</v>
      </c>
      <c r="R22" s="41">
        <v>0.5</v>
      </c>
      <c r="S22" s="41">
        <f>Q22-R22</f>
        <v>1.5</v>
      </c>
      <c r="T22" s="6"/>
      <c r="U22" s="38">
        <f ca="1">IF(S22=0,0,S22/SUMPRODUCT((S$22:S$91)*($B$22:$B$91=$B22)))</f>
        <v>0.28301886792452829</v>
      </c>
      <c r="V22" s="38"/>
      <c r="W22" s="38">
        <f>IF(SUM(S$22:S$91)=0,0,S22/SUM(S$22:S$91))</f>
        <v>6.726457399103139E-2</v>
      </c>
      <c r="Y22" s="41">
        <v>5</v>
      </c>
      <c r="Z22" s="41">
        <v>0.2</v>
      </c>
      <c r="AA22" s="41">
        <f>Y22-Z22</f>
        <v>4.8</v>
      </c>
      <c r="AB22" s="6"/>
      <c r="AC22" s="38">
        <f ca="1">IF(AA22=0,0,AA22/SUMPRODUCT((AA$22:AA$91)*($B$22:$B$91=$B22)))</f>
        <v>0.62337662337662336</v>
      </c>
      <c r="AD22" s="38"/>
      <c r="AE22" s="38">
        <f>IF(SUM(AA$22:AA$91)=0,0,AA22/SUM(AA$22:AA$91))</f>
        <v>0.21145374449339208</v>
      </c>
      <c r="AH22" s="41">
        <f>K22</f>
        <v>0</v>
      </c>
      <c r="AI22" s="41">
        <f t="shared" ref="AI22:AI85" si="2">S22/($S$17/$G$15)/($G$12/($G$11-$K$17))</f>
        <v>14.421524663677129</v>
      </c>
      <c r="AJ22" s="41">
        <f t="shared" ref="AJ22:AJ85" si="3">(AA22/($AA$17/$G$16))/($G$12/($G$11-$K$17))</f>
        <v>27.201409691629959</v>
      </c>
      <c r="AK22" s="41">
        <f ca="1">IF($B22=$A$16,$AL$18,AH22+AI22+AJ22)</f>
        <v>41.622934355307088</v>
      </c>
      <c r="AL22" s="38">
        <f ca="1">IF(AK22=0,0,AK22/SUMPRODUCT((AK$22:AK$91)*($B$22:$B$91=$B22)))</f>
        <v>0.44002758176021783</v>
      </c>
      <c r="AO22" s="1" t="str">
        <f ca="1">IF(A22=0,0,INDEX(OFFSET(Catégories!$D$21:$D$31,0,0,10,Catégories!$C$17),'Echantillon (2)'!C22,'Echantillon (2)'!B22))</f>
        <v>1.1 -Déchets alimentaires ,  gaspillage - compostable</v>
      </c>
      <c r="AP22" s="38">
        <f t="shared" ref="AP22:AP85" ca="1" si="4">IF($AK$20=0,0,AK22/$AK$20)</f>
        <v>7.5678062464194701E-2</v>
      </c>
      <c r="AR22" s="19">
        <v>1</v>
      </c>
      <c r="AS22" s="1" t="str">
        <f>IF(AR22=0,0,INDEX(Catégories!$D$20:$R$20,1,'Echantillon (2)'!AR22))</f>
        <v>1. Déchets putrescibles</v>
      </c>
      <c r="AT22" s="38">
        <f ca="1">SUMPRODUCT((AP$22:AP$91)*($B$22:$B$91=$AR22))</f>
        <v>0.17198481550057379</v>
      </c>
      <c r="AU22" s="19">
        <v>1</v>
      </c>
      <c r="AV22" s="1" t="str">
        <f>IF(AU22=0,0,INDEX(Catégories!$D$20:$R$20,1,'Echantillon (2)'!AU22))</f>
        <v>1. Déchets putrescibles</v>
      </c>
      <c r="AW22" s="40">
        <v>4</v>
      </c>
      <c r="AX22" s="40"/>
      <c r="AY22" s="40">
        <f>AW22-AX22</f>
        <v>4</v>
      </c>
      <c r="AZ22" s="7"/>
      <c r="BA22" s="9">
        <f t="shared" ref="BA22:BA85" ca="1" si="5">IF($AY$17=0,0,AY22/$AY$17)</f>
        <v>0.36363636363636365</v>
      </c>
      <c r="BC22" s="10">
        <f t="shared" ref="BC22:BC53" ca="1" si="6">IF(AU22=$A$16,$G$18/($G$12/($G$11-$K$17)),(AY22/($AY$17/$G$17)/($G$12/($G$11-$K$17)))+SUMPRODUCT((AK$22:AK$91)*($B$22:$B$91=$AU22)))</f>
        <v>141.3698303434974</v>
      </c>
      <c r="BD22" s="19">
        <v>1</v>
      </c>
      <c r="BE22" s="1" t="str">
        <f>IF(BD22=0,0,INDEX(Catégories!$D$20:$R$20,1,'Echantillon (2)'!BD22))</f>
        <v>1. Déchets putrescibles</v>
      </c>
      <c r="BF22" s="38">
        <f ca="1">BC22/$BC$18</f>
        <v>0.25703605516999528</v>
      </c>
    </row>
    <row r="23" spans="1:59" ht="14.45" x14ac:dyDescent="0.3">
      <c r="A23" s="53">
        <f ca="1">IF(OR(A22=$A$18,A22=0)=TRUE,0,A22+1)</f>
        <v>2</v>
      </c>
      <c r="B23" s="19">
        <f ca="1">IF(A23=0,0,HLOOKUP(A23-1,OFFSET(Catégories!$D$18:$D$19,0,0,2,Catégories!$C$17),2,TRUE))</f>
        <v>1</v>
      </c>
      <c r="C23" s="19">
        <f ca="1">IF(A23=0,0,A23-OFFSET(Catégories!$D$18,0,B23-1,,))</f>
        <v>2</v>
      </c>
      <c r="F23" s="1" t="str">
        <f ca="1">IF(A23=0,0,INDEX(Catégories!$D$20:$R$20,1,'Echantillon (2)'!B23))</f>
        <v>1. Déchets putrescibles</v>
      </c>
      <c r="G23" s="1" t="str">
        <f ca="1">IF(A23=0,0,INDEX(OFFSET(Catégories!$D$21:$D$31,0,0,10,Catégories!$C$17),'Echantillon (2)'!C23,'Echantillon (2)'!B23))</f>
        <v>1.2 Produits alimentaires non consommés</v>
      </c>
      <c r="I23" s="41">
        <v>0</v>
      </c>
      <c r="J23" s="41">
        <v>0</v>
      </c>
      <c r="K23" s="41">
        <f t="shared" ref="K23:K86" si="7">I23-J23</f>
        <v>0</v>
      </c>
      <c r="L23" s="6"/>
      <c r="M23" s="38">
        <f t="shared" ref="M23:M86" si="8">IF(K23=0,0,K23/SUMPRODUCT((K$22:K$91)*($B$22:$B$91=$B23)))</f>
        <v>0</v>
      </c>
      <c r="N23" s="38"/>
      <c r="O23" s="38">
        <f t="shared" ref="O23:O86" si="9">IF(SUM(K$22:K$91)=0,0,K23/SUM(K$22:K$91))</f>
        <v>0</v>
      </c>
      <c r="Q23" s="41">
        <v>2</v>
      </c>
      <c r="R23" s="41">
        <v>0.2</v>
      </c>
      <c r="S23" s="41">
        <f t="shared" ref="S23:S86" si="10">Q23-R23</f>
        <v>1.8</v>
      </c>
      <c r="T23" s="6"/>
      <c r="U23" s="38">
        <f t="shared" ref="U23:U86" ca="1" si="11">IF(S23=0,0,S23/SUMPRODUCT((S$22:S$91)*($B$22:$B$91=$B23)))</f>
        <v>0.339622641509434</v>
      </c>
      <c r="V23" s="38"/>
      <c r="W23" s="38">
        <f t="shared" ref="W23:W86" si="12">IF(SUM(S$22:S$91)=0,0,S23/SUM(S$22:S$91))</f>
        <v>8.0717488789237665E-2</v>
      </c>
      <c r="Y23" s="41">
        <v>2</v>
      </c>
      <c r="Z23" s="41">
        <v>0.1</v>
      </c>
      <c r="AA23" s="41">
        <f t="shared" ref="AA23:AA86" si="13">Y23-Z23</f>
        <v>1.9</v>
      </c>
      <c r="AB23" s="6"/>
      <c r="AC23" s="38">
        <f t="shared" ref="AC23:AC86" ca="1" si="14">IF(AA23=0,0,AA23/SUMPRODUCT((AA$22:AA$91)*($B$22:$B$91=$B23)))</f>
        <v>0.24675324675324675</v>
      </c>
      <c r="AD23" s="38"/>
      <c r="AE23" s="38">
        <f t="shared" ref="AE23:AE86" si="15">IF(SUM(AA$22:AA$91)=0,0,AA23/SUM(AA$22:AA$91))</f>
        <v>8.3700440528634359E-2</v>
      </c>
      <c r="AH23" s="41">
        <f t="shared" ref="AH23:AH86" si="16">K23</f>
        <v>0</v>
      </c>
      <c r="AI23" s="41">
        <f t="shared" si="2"/>
        <v>17.305829596412558</v>
      </c>
      <c r="AJ23" s="41">
        <f t="shared" si="3"/>
        <v>10.767224669603523</v>
      </c>
      <c r="AK23" s="41">
        <f t="shared" ref="AK23:AK86" ca="1" si="17">IF($B23=$A$16,$AL$18,AH23+AI23+AJ23)</f>
        <v>28.073054266016079</v>
      </c>
      <c r="AL23" s="38">
        <f t="shared" ref="AL23:AL86" ca="1" si="18">IF(AK23=0,0,AK23/SUMPRODUCT((AK$22:AK$91)*($B$22:$B$91=$B23)))</f>
        <v>0.29678153096679444</v>
      </c>
      <c r="AO23" s="1" t="str">
        <f ca="1">IF(A23=0,0,INDEX(OFFSET(Catégories!$D$21:$D$31,0,0,10,Catégories!$C$17),'Echantillon (2)'!C23,'Echantillon (2)'!B23))</f>
        <v>1.2 Produits alimentaires non consommés</v>
      </c>
      <c r="AP23" s="38">
        <f t="shared" ca="1" si="4"/>
        <v>5.1041916847301964E-2</v>
      </c>
      <c r="AR23" s="19">
        <f>IF(OR(AR22=$A$16,AR22=0)=TRUE,0,AR22+1)</f>
        <v>2</v>
      </c>
      <c r="AS23" s="1" t="str">
        <f>IF(AR23=0,0,INDEX(Catégories!$D$20:$R$20,1,'Echantillon (2)'!AR23))</f>
        <v xml:space="preserve">2. Papiers </v>
      </c>
      <c r="AT23" s="38">
        <f t="shared" ref="AT23:AT86" ca="1" si="19">SUMPRODUCT((AP$22:AP$91)*($B$22:$B$91=$AR23))</f>
        <v>7.7195271096616377E-2</v>
      </c>
      <c r="AU23" s="19">
        <f>IF(OR(AU22=$A$16-1,AU22=0)=TRUE,0,AU22+1)</f>
        <v>2</v>
      </c>
      <c r="AV23" s="1" t="str">
        <f>IF(AU23=0,0,INDEX(Catégories!$D$20:$R$20,1,'Echantillon (2)'!AU23))</f>
        <v xml:space="preserve">2. Papiers </v>
      </c>
      <c r="AW23" s="40">
        <v>0</v>
      </c>
      <c r="AX23" s="40"/>
      <c r="AY23" s="40">
        <f t="shared" ref="AY23:AY86" si="20">AW23-AX23</f>
        <v>0</v>
      </c>
      <c r="AZ23" s="7"/>
      <c r="BA23" s="9">
        <f t="shared" ca="1" si="5"/>
        <v>0</v>
      </c>
      <c r="BC23" s="10">
        <f t="shared" ca="1" si="6"/>
        <v>42.457399103139011</v>
      </c>
      <c r="BD23" s="19">
        <f>IF(OR(BD22=$A$16,BD22=0)=TRUE,0,BD22+1)</f>
        <v>2</v>
      </c>
      <c r="BE23" s="1" t="str">
        <f>IF(BD23=0,0,INDEX(Catégories!$D$20:$R$20,1,'Echantillon (2)'!BD23))</f>
        <v xml:space="preserve">2. Papiers </v>
      </c>
      <c r="BF23" s="38">
        <f t="shared" ref="BF23:BF86" ca="1" si="21">BC23/$BC$18</f>
        <v>7.7195271096616377E-2</v>
      </c>
    </row>
    <row r="24" spans="1:59" ht="14.45" x14ac:dyDescent="0.3">
      <c r="A24" s="53">
        <f t="shared" ref="A24:A87" ca="1" si="22">IF(OR(A23=$A$18,A23=0)=TRUE,0,A23+1)</f>
        <v>3</v>
      </c>
      <c r="B24" s="19">
        <f ca="1">IF(A24=0,0,HLOOKUP(A24-1,OFFSET(Catégories!$D$18:$D$19,0,0,2,Catégories!$C$17),2,TRUE))</f>
        <v>1</v>
      </c>
      <c r="C24" s="19">
        <f ca="1">IF(A24=0,0,A24-OFFSET(Catégories!$D$18,0,B24-1,,))</f>
        <v>3</v>
      </c>
      <c r="F24" s="1" t="str">
        <f ca="1">IF(A24=0,0,INDEX(Catégories!$D$20:$R$20,1,'Echantillon (2)'!B24))</f>
        <v>1. Déchets putrescibles</v>
      </c>
      <c r="G24" s="1" t="str">
        <f ca="1">IF(A24=0,0,INDEX(OFFSET(Catégories!$D$21:$D$31,0,0,10,Catégories!$C$17),'Echantillon (2)'!C24,'Echantillon (2)'!B24))</f>
        <v>1.3 Déchets de jardin</v>
      </c>
      <c r="I24" s="41">
        <v>0</v>
      </c>
      <c r="J24" s="41">
        <v>0</v>
      </c>
      <c r="K24" s="41">
        <f t="shared" si="7"/>
        <v>0</v>
      </c>
      <c r="L24" s="6"/>
      <c r="M24" s="38">
        <f t="shared" si="8"/>
        <v>0</v>
      </c>
      <c r="N24" s="38"/>
      <c r="O24" s="38">
        <f t="shared" si="9"/>
        <v>0</v>
      </c>
      <c r="Q24" s="41">
        <v>2</v>
      </c>
      <c r="R24" s="41">
        <v>0</v>
      </c>
      <c r="S24" s="41">
        <f t="shared" si="10"/>
        <v>2</v>
      </c>
      <c r="T24" s="6"/>
      <c r="U24" s="38">
        <f t="shared" ca="1" si="11"/>
        <v>0.37735849056603776</v>
      </c>
      <c r="V24" s="38"/>
      <c r="W24" s="38">
        <f t="shared" si="12"/>
        <v>8.9686098654708515E-2</v>
      </c>
      <c r="Y24" s="41">
        <v>0</v>
      </c>
      <c r="Z24" s="41">
        <v>0</v>
      </c>
      <c r="AA24" s="41">
        <f t="shared" si="13"/>
        <v>0</v>
      </c>
      <c r="AB24" s="6"/>
      <c r="AC24" s="38">
        <f t="shared" si="14"/>
        <v>0</v>
      </c>
      <c r="AD24" s="38"/>
      <c r="AE24" s="38">
        <f t="shared" si="15"/>
        <v>0</v>
      </c>
      <c r="AH24" s="41">
        <f t="shared" si="16"/>
        <v>0</v>
      </c>
      <c r="AI24" s="41">
        <f t="shared" si="2"/>
        <v>19.228699551569505</v>
      </c>
      <c r="AJ24" s="41">
        <f t="shared" si="3"/>
        <v>0</v>
      </c>
      <c r="AK24" s="41">
        <f t="shared" ca="1" si="17"/>
        <v>19.228699551569505</v>
      </c>
      <c r="AL24" s="38">
        <f t="shared" ca="1" si="18"/>
        <v>0.20328115485188236</v>
      </c>
      <c r="AO24" s="1" t="str">
        <f ca="1">IF(A24=0,0,INDEX(OFFSET(Catégories!$D$21:$D$31,0,0,10,Catégories!$C$17),'Echantillon (2)'!C24,'Echantillon (2)'!B24))</f>
        <v>1.3 Déchets de jardin</v>
      </c>
      <c r="AP24" s="38">
        <f t="shared" ca="1" si="4"/>
        <v>3.4961271911944557E-2</v>
      </c>
      <c r="AR24" s="19">
        <f t="shared" ref="AR24:AR43" si="23">IF(OR(AR23=$A$16,AR23=0)=TRUE,0,AR23+1)</f>
        <v>3</v>
      </c>
      <c r="AS24" s="1" t="str">
        <f>IF(AR24=0,0,INDEX(Catégories!$D$20:$R$20,1,'Echantillon (2)'!AR24))</f>
        <v xml:space="preserve">3. Cartons </v>
      </c>
      <c r="AT24" s="38">
        <f t="shared" ca="1" si="19"/>
        <v>6.9922543823889113E-2</v>
      </c>
      <c r="AU24" s="19">
        <f t="shared" ref="AU24:AU43" si="24">IF(OR(AU23=$A$16,AU23=0)=TRUE,0,AU23+1)</f>
        <v>3</v>
      </c>
      <c r="AV24" s="1" t="str">
        <f>IF(AU24=0,0,INDEX(Catégories!$D$20:$R$20,1,'Echantillon (2)'!AU24))</f>
        <v xml:space="preserve">3. Cartons </v>
      </c>
      <c r="AW24" s="40">
        <v>5</v>
      </c>
      <c r="AX24" s="40"/>
      <c r="AY24" s="40">
        <f t="shared" si="20"/>
        <v>5</v>
      </c>
      <c r="AZ24" s="7"/>
      <c r="BA24" s="9">
        <f t="shared" ca="1" si="5"/>
        <v>0.45454545454545453</v>
      </c>
      <c r="BC24" s="10">
        <f t="shared" ca="1" si="6"/>
        <v>96.93012637586628</v>
      </c>
      <c r="BD24" s="19">
        <f t="shared" ref="BD24:BD43" si="25">IF(OR(BD23=$A$16,BD23=0)=TRUE,0,BD23+1)</f>
        <v>3</v>
      </c>
      <c r="BE24" s="1" t="str">
        <f>IF(BD24=0,0,INDEX(Catégories!$D$20:$R$20,1,'Echantillon (2)'!BD24))</f>
        <v xml:space="preserve">3. Cartons </v>
      </c>
      <c r="BF24" s="38">
        <f t="shared" ca="1" si="21"/>
        <v>0.17623659341066597</v>
      </c>
    </row>
    <row r="25" spans="1:59" ht="14.45" x14ac:dyDescent="0.3">
      <c r="A25" s="53">
        <f t="shared" ca="1" si="22"/>
        <v>4</v>
      </c>
      <c r="B25" s="19">
        <f ca="1">IF(A25=0,0,HLOOKUP(A25-1,OFFSET(Catégories!$D$18:$D$19,0,0,2,Catégories!$C$17),2,TRUE))</f>
        <v>1</v>
      </c>
      <c r="C25" s="19">
        <f ca="1">IF(A25=0,0,A25-OFFSET(Catégories!$D$18,0,B25-1,,))</f>
        <v>4</v>
      </c>
      <c r="F25" s="1" t="str">
        <f ca="1">IF(A25=0,0,INDEX(Catégories!$D$20:$R$20,1,'Echantillon (2)'!B25))</f>
        <v>1. Déchets putrescibles</v>
      </c>
      <c r="G25" s="1" t="str">
        <f ca="1">IF(A25=0,0,INDEX(OFFSET(Catégories!$D$21:$D$31,0,0,10,Catégories!$C$17),'Echantillon (2)'!C25,'Echantillon (2)'!B25))</f>
        <v xml:space="preserve">1.4 Autres putrescibles </v>
      </c>
      <c r="I25" s="41">
        <v>0</v>
      </c>
      <c r="J25" s="41">
        <v>0</v>
      </c>
      <c r="K25" s="41">
        <f t="shared" si="7"/>
        <v>0</v>
      </c>
      <c r="L25" s="6"/>
      <c r="M25" s="38">
        <f t="shared" si="8"/>
        <v>0</v>
      </c>
      <c r="N25" s="38"/>
      <c r="O25" s="38">
        <f t="shared" si="9"/>
        <v>0</v>
      </c>
      <c r="Q25" s="41">
        <v>0</v>
      </c>
      <c r="R25" s="41">
        <v>0</v>
      </c>
      <c r="S25" s="41">
        <f t="shared" si="10"/>
        <v>0</v>
      </c>
      <c r="T25" s="6"/>
      <c r="U25" s="38">
        <f t="shared" si="11"/>
        <v>0</v>
      </c>
      <c r="V25" s="38"/>
      <c r="W25" s="38">
        <f t="shared" si="12"/>
        <v>0</v>
      </c>
      <c r="Y25" s="41">
        <v>1</v>
      </c>
      <c r="Z25" s="41">
        <v>0</v>
      </c>
      <c r="AA25" s="41">
        <f t="shared" si="13"/>
        <v>1</v>
      </c>
      <c r="AB25" s="6"/>
      <c r="AC25" s="38">
        <f t="shared" ca="1" si="14"/>
        <v>0.12987012987012989</v>
      </c>
      <c r="AD25" s="38"/>
      <c r="AE25" s="38">
        <f t="shared" si="15"/>
        <v>4.405286343612335E-2</v>
      </c>
      <c r="AH25" s="41">
        <f t="shared" si="16"/>
        <v>0</v>
      </c>
      <c r="AI25" s="41">
        <f t="shared" si="2"/>
        <v>0</v>
      </c>
      <c r="AJ25" s="41">
        <f t="shared" si="3"/>
        <v>5.6669603524229073</v>
      </c>
      <c r="AK25" s="41">
        <f t="shared" ca="1" si="17"/>
        <v>5.6669603524229073</v>
      </c>
      <c r="AL25" s="38">
        <f t="shared" ca="1" si="18"/>
        <v>5.9909732421105422E-2</v>
      </c>
      <c r="AO25" s="1" t="str">
        <f ca="1">IF(A25=0,0,INDEX(OFFSET(Catégories!$D$21:$D$31,0,0,10,Catégories!$C$17),'Echantillon (2)'!C25,'Echantillon (2)'!B25))</f>
        <v xml:space="preserve">1.4 Autres putrescibles </v>
      </c>
      <c r="AP25" s="38">
        <f t="shared" ca="1" si="4"/>
        <v>1.0303564277132559E-2</v>
      </c>
      <c r="AR25" s="19">
        <f t="shared" si="23"/>
        <v>4</v>
      </c>
      <c r="AS25" s="1" t="str">
        <f>IF(AR25=0,0,INDEX(Catégories!$D$20:$R$20,1,'Echantillon (2)'!AR25))</f>
        <v>4. Composites</v>
      </c>
      <c r="AT25" s="38">
        <f t="shared" ca="1" si="19"/>
        <v>9.0529672378154236E-2</v>
      </c>
      <c r="AU25" s="19">
        <f t="shared" si="24"/>
        <v>4</v>
      </c>
      <c r="AV25" s="1" t="str">
        <f>IF(AU25=0,0,INDEX(Catégories!$D$20:$R$20,1,'Echantillon (2)'!AU25))</f>
        <v>4. Composites</v>
      </c>
      <c r="AW25" s="40">
        <f ca="1">IF(SUM($K$22:$K$91)=0,0,SUMPRODUCT(($K$22:$K$91)*($B$22:$B$91=$BD25))/SUM($K$22:$K$91))</f>
        <v>0</v>
      </c>
      <c r="AX25" s="40"/>
      <c r="AY25" s="40">
        <f t="shared" ca="1" si="20"/>
        <v>0</v>
      </c>
      <c r="AZ25" s="7"/>
      <c r="BA25" s="9">
        <f t="shared" ca="1" si="5"/>
        <v>0</v>
      </c>
      <c r="BC25" s="10">
        <f t="shared" ca="1" si="6"/>
        <v>49.791319807984827</v>
      </c>
      <c r="BD25" s="19">
        <f t="shared" si="25"/>
        <v>4</v>
      </c>
      <c r="BE25" s="1" t="str">
        <f>IF(BD25=0,0,INDEX(Catégories!$D$20:$R$20,1,'Echantillon (2)'!BD25))</f>
        <v>4. Composites</v>
      </c>
      <c r="BF25" s="38">
        <f t="shared" ca="1" si="21"/>
        <v>9.0529672378154236E-2</v>
      </c>
    </row>
    <row r="26" spans="1:59" ht="14.45" x14ac:dyDescent="0.3">
      <c r="A26" s="53">
        <f t="shared" ca="1" si="22"/>
        <v>5</v>
      </c>
      <c r="B26" s="19">
        <f ca="1">IF(A26=0,0,HLOOKUP(A26-1,OFFSET(Catégories!$D$18:$D$19,0,0,2,Catégories!$C$17),2,TRUE))</f>
        <v>2</v>
      </c>
      <c r="C26" s="19">
        <f ca="1">IF(A26=0,0,A26-OFFSET(Catégories!$D$18,0,B26-1,,))</f>
        <v>1</v>
      </c>
      <c r="F26" s="1" t="str">
        <f ca="1">IF(A26=0,0,INDEX(Catégories!$D$20:$R$20,1,'Echantillon (2)'!B26))</f>
        <v xml:space="preserve">2. Papiers </v>
      </c>
      <c r="G26" s="1" t="str">
        <f ca="1">IF(A26=0,0,INDEX(OFFSET(Catégories!$D$21:$D$31,0,0,10,Catégories!$C$17),'Echantillon (2)'!C26,'Echantillon (2)'!B26))</f>
        <v>2.1 Emballages papiers</v>
      </c>
      <c r="I26" s="41">
        <v>0</v>
      </c>
      <c r="J26" s="41">
        <v>0</v>
      </c>
      <c r="K26" s="41">
        <f t="shared" si="7"/>
        <v>0</v>
      </c>
      <c r="L26" s="6"/>
      <c r="M26" s="38">
        <f t="shared" si="8"/>
        <v>0</v>
      </c>
      <c r="N26" s="38"/>
      <c r="O26" s="38">
        <f t="shared" si="9"/>
        <v>0</v>
      </c>
      <c r="Q26" s="41">
        <v>0</v>
      </c>
      <c r="R26" s="41">
        <v>0</v>
      </c>
      <c r="S26" s="41">
        <f t="shared" si="10"/>
        <v>0</v>
      </c>
      <c r="T26" s="6"/>
      <c r="U26" s="38">
        <f t="shared" si="11"/>
        <v>0</v>
      </c>
      <c r="V26" s="38"/>
      <c r="W26" s="38">
        <f t="shared" si="12"/>
        <v>0</v>
      </c>
      <c r="Y26" s="41">
        <v>0</v>
      </c>
      <c r="Z26" s="41">
        <v>0</v>
      </c>
      <c r="AA26" s="41">
        <f t="shared" si="13"/>
        <v>0</v>
      </c>
      <c r="AB26" s="6"/>
      <c r="AC26" s="38">
        <f t="shared" si="14"/>
        <v>0</v>
      </c>
      <c r="AD26" s="38"/>
      <c r="AE26" s="38">
        <f t="shared" si="15"/>
        <v>0</v>
      </c>
      <c r="AH26" s="41">
        <f t="shared" si="16"/>
        <v>0</v>
      </c>
      <c r="AI26" s="41">
        <f t="shared" si="2"/>
        <v>0</v>
      </c>
      <c r="AJ26" s="41">
        <f t="shared" si="3"/>
        <v>0</v>
      </c>
      <c r="AK26" s="41">
        <f t="shared" ca="1" si="17"/>
        <v>0</v>
      </c>
      <c r="AL26" s="38">
        <f t="shared" ca="1" si="18"/>
        <v>0</v>
      </c>
      <c r="AO26" s="1" t="str">
        <f ca="1">IF(A26=0,0,INDEX(OFFSET(Catégories!$D$21:$D$31,0,0,10,Catégories!$C$17),'Echantillon (2)'!C26,'Echantillon (2)'!B26))</f>
        <v>2.1 Emballages papiers</v>
      </c>
      <c r="AP26" s="38">
        <f t="shared" ca="1" si="4"/>
        <v>0</v>
      </c>
      <c r="AR26" s="19">
        <f t="shared" si="23"/>
        <v>5</v>
      </c>
      <c r="AS26" s="1" t="str">
        <f>IF(AR26=0,0,INDEX(Catégories!$D$20:$R$20,1,'Echantillon (2)'!AR26))</f>
        <v xml:space="preserve">5. Textiles </v>
      </c>
      <c r="AT26" s="38">
        <f t="shared" ca="1" si="19"/>
        <v>0</v>
      </c>
      <c r="AU26" s="19">
        <f t="shared" si="24"/>
        <v>5</v>
      </c>
      <c r="AV26" s="1" t="str">
        <f>IF(AU26=0,0,INDEX(Catégories!$D$20:$R$20,1,'Echantillon (2)'!AU26))</f>
        <v xml:space="preserve">5. Textiles </v>
      </c>
      <c r="AW26" s="40">
        <f ca="1">IF(SUM($K$22:$K$91)=0,0,SUMPRODUCT(($K$22:$K$91)*($B$22:$B$91=$BD26))/SUM($K$22:$K$91))</f>
        <v>0</v>
      </c>
      <c r="AX26" s="40"/>
      <c r="AY26" s="40">
        <f t="shared" ca="1" si="20"/>
        <v>0</v>
      </c>
      <c r="AZ26" s="7"/>
      <c r="BA26" s="9">
        <f t="shared" ca="1" si="5"/>
        <v>0</v>
      </c>
      <c r="BC26" s="10">
        <f t="shared" ca="1" si="6"/>
        <v>0</v>
      </c>
      <c r="BD26" s="19">
        <f t="shared" si="25"/>
        <v>5</v>
      </c>
      <c r="BE26" s="1" t="str">
        <f>IF(BD26=0,0,INDEX(Catégories!$D$20:$R$20,1,'Echantillon (2)'!BD26))</f>
        <v xml:space="preserve">5. Textiles </v>
      </c>
      <c r="BF26" s="38">
        <f t="shared" ca="1" si="21"/>
        <v>0</v>
      </c>
    </row>
    <row r="27" spans="1:59" ht="14.45" x14ac:dyDescent="0.3">
      <c r="A27" s="53">
        <f t="shared" ca="1" si="22"/>
        <v>6</v>
      </c>
      <c r="B27" s="19">
        <f ca="1">IF(A27=0,0,HLOOKUP(A27-1,OFFSET(Catégories!$D$18:$D$19,0,0,2,Catégories!$C$17),2,TRUE))</f>
        <v>2</v>
      </c>
      <c r="C27" s="19">
        <f ca="1">IF(A27=0,0,A27-OFFSET(Catégories!$D$18,0,B27-1,,))</f>
        <v>2</v>
      </c>
      <c r="F27" s="1" t="str">
        <f ca="1">IF(A27=0,0,INDEX(Catégories!$D$20:$R$20,1,'Echantillon (2)'!B27))</f>
        <v xml:space="preserve">2. Papiers </v>
      </c>
      <c r="G27" s="1" t="str">
        <f ca="1">IF(A27=0,0,INDEX(OFFSET(Catégories!$D$21:$D$31,0,0,10,Catégories!$C$17),'Echantillon (2)'!C27,'Echantillon (2)'!B27))</f>
        <v>2.2 Journaux, magazines et revues</v>
      </c>
      <c r="I27" s="41">
        <v>4</v>
      </c>
      <c r="J27" s="41">
        <v>0</v>
      </c>
      <c r="K27" s="41">
        <f t="shared" si="7"/>
        <v>4</v>
      </c>
      <c r="L27" s="6"/>
      <c r="M27" s="38">
        <f t="shared" ca="1" si="8"/>
        <v>1</v>
      </c>
      <c r="N27" s="38"/>
      <c r="O27" s="38">
        <f t="shared" si="9"/>
        <v>0.2857142857142857</v>
      </c>
      <c r="Q27" s="41">
        <v>4</v>
      </c>
      <c r="R27" s="41">
        <v>0</v>
      </c>
      <c r="S27" s="41">
        <f t="shared" si="10"/>
        <v>4</v>
      </c>
      <c r="T27" s="6"/>
      <c r="U27" s="38">
        <f t="shared" ca="1" si="11"/>
        <v>1</v>
      </c>
      <c r="V27" s="38"/>
      <c r="W27" s="38">
        <f t="shared" si="12"/>
        <v>0.17937219730941703</v>
      </c>
      <c r="Y27" s="41">
        <v>0</v>
      </c>
      <c r="Z27" s="41">
        <v>0</v>
      </c>
      <c r="AA27" s="41">
        <f t="shared" si="13"/>
        <v>0</v>
      </c>
      <c r="AB27" s="6"/>
      <c r="AC27" s="38">
        <f t="shared" si="14"/>
        <v>0</v>
      </c>
      <c r="AD27" s="38"/>
      <c r="AE27" s="38">
        <f t="shared" si="15"/>
        <v>0</v>
      </c>
      <c r="AH27" s="41">
        <f t="shared" si="16"/>
        <v>4</v>
      </c>
      <c r="AI27" s="41">
        <f t="shared" si="2"/>
        <v>38.457399103139011</v>
      </c>
      <c r="AJ27" s="41">
        <f t="shared" si="3"/>
        <v>0</v>
      </c>
      <c r="AK27" s="41">
        <f t="shared" ca="1" si="17"/>
        <v>42.457399103139011</v>
      </c>
      <c r="AL27" s="38">
        <f t="shared" ca="1" si="18"/>
        <v>1</v>
      </c>
      <c r="AO27" s="1" t="str">
        <f ca="1">IF(A27=0,0,INDEX(OFFSET(Catégories!$D$21:$D$31,0,0,10,Catégories!$C$17),'Echantillon (2)'!C27,'Echantillon (2)'!B27))</f>
        <v>2.2 Journaux, magazines et revues</v>
      </c>
      <c r="AP27" s="38">
        <f t="shared" ca="1" si="4"/>
        <v>7.7195271096616377E-2</v>
      </c>
      <c r="AR27" s="19">
        <f t="shared" si="23"/>
        <v>6</v>
      </c>
      <c r="AS27" s="1" t="str">
        <f>IF(AR27=0,0,INDEX(Catégories!$D$20:$R$20,1,'Echantillon (2)'!AR27))</f>
        <v>6. Textiles sanitaires</v>
      </c>
      <c r="AT27" s="38">
        <f t="shared" ca="1" si="19"/>
        <v>0</v>
      </c>
      <c r="AU27" s="19">
        <f t="shared" si="24"/>
        <v>6</v>
      </c>
      <c r="AV27" s="1" t="str">
        <f>IF(AU27=0,0,INDEX(Catégories!$D$20:$R$20,1,'Echantillon (2)'!AU27))</f>
        <v>6. Textiles sanitaires</v>
      </c>
      <c r="AW27" s="40">
        <f ca="1">IF(SUM($K$22:$K$91)=0,0,SUMPRODUCT(($K$22:$K$91)*($B$22:$B$91=$BD27))/SUM($K$22:$K$91))</f>
        <v>0</v>
      </c>
      <c r="AX27" s="40"/>
      <c r="AY27" s="40">
        <f t="shared" ca="1" si="20"/>
        <v>0</v>
      </c>
      <c r="AZ27" s="7"/>
      <c r="BA27" s="9">
        <f t="shared" ca="1" si="5"/>
        <v>0</v>
      </c>
      <c r="BC27" s="10">
        <f t="shared" ca="1" si="6"/>
        <v>0</v>
      </c>
      <c r="BD27" s="19">
        <f t="shared" si="25"/>
        <v>6</v>
      </c>
      <c r="BE27" s="1" t="str">
        <f>IF(BD27=0,0,INDEX(Catégories!$D$20:$R$20,1,'Echantillon (2)'!BD27))</f>
        <v>6. Textiles sanitaires</v>
      </c>
      <c r="BF27" s="38">
        <f t="shared" ca="1" si="21"/>
        <v>0</v>
      </c>
    </row>
    <row r="28" spans="1:59" ht="14.45" x14ac:dyDescent="0.3">
      <c r="A28" s="53">
        <f t="shared" ca="1" si="22"/>
        <v>7</v>
      </c>
      <c r="B28" s="19">
        <f ca="1">IF(A28=0,0,HLOOKUP(A28-1,OFFSET(Catégories!$D$18:$D$19,0,0,2,Catégories!$C$17),2,TRUE))</f>
        <v>2</v>
      </c>
      <c r="C28" s="19">
        <f ca="1">IF(A28=0,0,A28-OFFSET(Catégories!$D$18,0,B28-1,,))</f>
        <v>3</v>
      </c>
      <c r="F28" s="1" t="str">
        <f ca="1">IF(A28=0,0,INDEX(Catégories!$D$20:$R$20,1,'Echantillon (2)'!B28))</f>
        <v xml:space="preserve">2. Papiers </v>
      </c>
      <c r="G28" s="1" t="str">
        <f ca="1">IF(A28=0,0,INDEX(OFFSET(Catégories!$D$21:$D$31,0,0,10,Catégories!$C$17),'Echantillon (2)'!C28,'Echantillon (2)'!B28))</f>
        <v xml:space="preserve">2.3 Imprimés publicitaires </v>
      </c>
      <c r="I28" s="41">
        <v>0</v>
      </c>
      <c r="J28" s="41">
        <v>0</v>
      </c>
      <c r="K28" s="41">
        <f t="shared" si="7"/>
        <v>0</v>
      </c>
      <c r="L28" s="6"/>
      <c r="M28" s="38">
        <f t="shared" si="8"/>
        <v>0</v>
      </c>
      <c r="N28" s="38"/>
      <c r="O28" s="38">
        <f t="shared" si="9"/>
        <v>0</v>
      </c>
      <c r="Q28" s="41">
        <v>0</v>
      </c>
      <c r="R28" s="41">
        <v>0</v>
      </c>
      <c r="S28" s="41">
        <f t="shared" si="10"/>
        <v>0</v>
      </c>
      <c r="T28" s="6"/>
      <c r="U28" s="38">
        <f t="shared" si="11"/>
        <v>0</v>
      </c>
      <c r="V28" s="38"/>
      <c r="W28" s="38">
        <f t="shared" si="12"/>
        <v>0</v>
      </c>
      <c r="Y28" s="41">
        <v>0</v>
      </c>
      <c r="Z28" s="41">
        <v>0</v>
      </c>
      <c r="AA28" s="41">
        <f t="shared" si="13"/>
        <v>0</v>
      </c>
      <c r="AB28" s="6"/>
      <c r="AC28" s="38">
        <f t="shared" si="14"/>
        <v>0</v>
      </c>
      <c r="AD28" s="38"/>
      <c r="AE28" s="38">
        <f t="shared" si="15"/>
        <v>0</v>
      </c>
      <c r="AH28" s="41">
        <f t="shared" si="16"/>
        <v>0</v>
      </c>
      <c r="AI28" s="41">
        <f t="shared" si="2"/>
        <v>0</v>
      </c>
      <c r="AJ28" s="41">
        <f t="shared" si="3"/>
        <v>0</v>
      </c>
      <c r="AK28" s="41">
        <f t="shared" ca="1" si="17"/>
        <v>0</v>
      </c>
      <c r="AL28" s="38">
        <f t="shared" ca="1" si="18"/>
        <v>0</v>
      </c>
      <c r="AO28" s="1" t="str">
        <f ca="1">IF(A28=0,0,INDEX(OFFSET(Catégories!$D$21:$D$31,0,0,10,Catégories!$C$17),'Echantillon (2)'!C28,'Echantillon (2)'!B28))</f>
        <v xml:space="preserve">2.3 Imprimés publicitaires </v>
      </c>
      <c r="AP28" s="38">
        <f t="shared" ca="1" si="4"/>
        <v>0</v>
      </c>
      <c r="AR28" s="19">
        <f t="shared" si="23"/>
        <v>7</v>
      </c>
      <c r="AS28" s="1" t="str">
        <f>IF(AR28=0,0,INDEX(Catégories!$D$20:$R$20,1,'Echantillon (2)'!AR28))</f>
        <v>7. Plastiques</v>
      </c>
      <c r="AT28" s="38">
        <f t="shared" ca="1" si="19"/>
        <v>0.23953133356440287</v>
      </c>
      <c r="AU28" s="19">
        <f t="shared" si="24"/>
        <v>7</v>
      </c>
      <c r="AV28" s="1" t="str">
        <f>IF(AU28=0,0,INDEX(Catégories!$D$20:$R$20,1,'Echantillon (2)'!AU28))</f>
        <v>7. Plastiques</v>
      </c>
      <c r="AW28" s="40">
        <v>2</v>
      </c>
      <c r="AX28" s="40"/>
      <c r="AY28" s="40">
        <f t="shared" si="20"/>
        <v>2</v>
      </c>
      <c r="AZ28" s="7"/>
      <c r="BA28" s="9">
        <f t="shared" ca="1" si="5"/>
        <v>0.18181818181818182</v>
      </c>
      <c r="BC28" s="10">
        <f t="shared" ca="1" si="6"/>
        <v>155.13132436951247</v>
      </c>
      <c r="BD28" s="19">
        <f t="shared" si="25"/>
        <v>7</v>
      </c>
      <c r="BE28" s="1" t="str">
        <f>IF(BD28=0,0,INDEX(Catégories!$D$20:$R$20,1,'Echantillon (2)'!BD28))</f>
        <v>7. Plastiques</v>
      </c>
      <c r="BF28" s="38">
        <f t="shared" ca="1" si="21"/>
        <v>0.28205695339911357</v>
      </c>
    </row>
    <row r="29" spans="1:59" ht="14.45" x14ac:dyDescent="0.3">
      <c r="A29" s="53">
        <f t="shared" ca="1" si="22"/>
        <v>8</v>
      </c>
      <c r="B29" s="19">
        <f ca="1">IF(A29=0,0,HLOOKUP(A29-1,OFFSET(Catégories!$D$18:$D$19,0,0,2,Catégories!$C$17),2,TRUE))</f>
        <v>2</v>
      </c>
      <c r="C29" s="19">
        <f ca="1">IF(A29=0,0,A29-OFFSET(Catégories!$D$18,0,B29-1,,))</f>
        <v>4</v>
      </c>
      <c r="F29" s="1" t="str">
        <f ca="1">IF(A29=0,0,INDEX(Catégories!$D$20:$R$20,1,'Echantillon (2)'!B29))</f>
        <v xml:space="preserve">2. Papiers </v>
      </c>
      <c r="G29" s="1" t="str">
        <f ca="1">IF(A29=0,0,INDEX(OFFSET(Catégories!$D$21:$D$31,0,0,10,Catégories!$C$17),'Echantillon (2)'!C29,'Echantillon (2)'!B29))</f>
        <v>2.4 Papiers bureautiques</v>
      </c>
      <c r="I29" s="41">
        <v>0</v>
      </c>
      <c r="J29" s="41">
        <v>0</v>
      </c>
      <c r="K29" s="41">
        <f t="shared" si="7"/>
        <v>0</v>
      </c>
      <c r="L29" s="6"/>
      <c r="M29" s="38">
        <f t="shared" si="8"/>
        <v>0</v>
      </c>
      <c r="N29" s="38"/>
      <c r="O29" s="38">
        <f t="shared" si="9"/>
        <v>0</v>
      </c>
      <c r="Q29" s="41">
        <v>0</v>
      </c>
      <c r="R29" s="41">
        <v>0</v>
      </c>
      <c r="S29" s="41">
        <f t="shared" si="10"/>
        <v>0</v>
      </c>
      <c r="T29" s="6"/>
      <c r="U29" s="38">
        <f t="shared" si="11"/>
        <v>0</v>
      </c>
      <c r="V29" s="38"/>
      <c r="W29" s="38">
        <f t="shared" si="12"/>
        <v>0</v>
      </c>
      <c r="Y29" s="41">
        <v>0</v>
      </c>
      <c r="Z29" s="41">
        <v>0</v>
      </c>
      <c r="AA29" s="41">
        <f t="shared" si="13"/>
        <v>0</v>
      </c>
      <c r="AB29" s="6"/>
      <c r="AC29" s="38">
        <f t="shared" si="14"/>
        <v>0</v>
      </c>
      <c r="AD29" s="38"/>
      <c r="AE29" s="38">
        <f t="shared" si="15"/>
        <v>0</v>
      </c>
      <c r="AH29" s="41">
        <f t="shared" si="16"/>
        <v>0</v>
      </c>
      <c r="AI29" s="41">
        <f t="shared" si="2"/>
        <v>0</v>
      </c>
      <c r="AJ29" s="41">
        <f t="shared" si="3"/>
        <v>0</v>
      </c>
      <c r="AK29" s="41">
        <f t="shared" ca="1" si="17"/>
        <v>0</v>
      </c>
      <c r="AL29" s="38">
        <f t="shared" ca="1" si="18"/>
        <v>0</v>
      </c>
      <c r="AO29" s="1" t="str">
        <f ca="1">IF(A29=0,0,INDEX(OFFSET(Catégories!$D$21:$D$31,0,0,10,Catégories!$C$17),'Echantillon (2)'!C29,'Echantillon (2)'!B29))</f>
        <v>2.4 Papiers bureautiques</v>
      </c>
      <c r="AP29" s="38">
        <f t="shared" ca="1" si="4"/>
        <v>0</v>
      </c>
      <c r="AR29" s="19">
        <f t="shared" si="23"/>
        <v>8</v>
      </c>
      <c r="AS29" s="1" t="str">
        <f>IF(AR29=0,0,INDEX(Catégories!$D$20:$R$20,1,'Echantillon (2)'!AR29))</f>
        <v>8. Combustibles non classés</v>
      </c>
      <c r="AT29" s="38">
        <f t="shared" ca="1" si="19"/>
        <v>0</v>
      </c>
      <c r="AU29" s="19">
        <f t="shared" si="24"/>
        <v>8</v>
      </c>
      <c r="AV29" s="1" t="str">
        <f>IF(AU29=0,0,INDEX(Catégories!$D$20:$R$20,1,'Echantillon (2)'!AU29))</f>
        <v>8. Combustibles non classés</v>
      </c>
      <c r="AW29" s="40">
        <f t="shared" ref="AW29:AW43" ca="1" si="26">IF(SUM($K$22:$K$91)=0,0,SUMPRODUCT(($K$22:$K$91)*($B$22:$B$91=$BD29))/SUM($K$22:$K$91))</f>
        <v>0</v>
      </c>
      <c r="AX29" s="40"/>
      <c r="AY29" s="40">
        <f t="shared" ca="1" si="20"/>
        <v>0</v>
      </c>
      <c r="AZ29" s="7"/>
      <c r="BA29" s="9">
        <f t="shared" ca="1" si="5"/>
        <v>0</v>
      </c>
      <c r="BC29" s="10">
        <f t="shared" ca="1" si="6"/>
        <v>0</v>
      </c>
      <c r="BD29" s="19">
        <f t="shared" si="25"/>
        <v>8</v>
      </c>
      <c r="BE29" s="1" t="str">
        <f>IF(BD29=0,0,INDEX(Catégories!$D$20:$R$20,1,'Echantillon (2)'!BD29))</f>
        <v>8. Combustibles non classés</v>
      </c>
      <c r="BF29" s="38">
        <f t="shared" ca="1" si="21"/>
        <v>0</v>
      </c>
    </row>
    <row r="30" spans="1:59" ht="14.45" x14ac:dyDescent="0.3">
      <c r="A30" s="53">
        <f t="shared" ca="1" si="22"/>
        <v>9</v>
      </c>
      <c r="B30" s="19">
        <f ca="1">IF(A30=0,0,HLOOKUP(A30-1,OFFSET(Catégories!$D$18:$D$19,0,0,2,Catégories!$C$17),2,TRUE))</f>
        <v>2</v>
      </c>
      <c r="C30" s="19">
        <f ca="1">IF(A30=0,0,A30-OFFSET(Catégories!$D$18,0,B30-1,,))</f>
        <v>5</v>
      </c>
      <c r="F30" s="1" t="str">
        <f ca="1">IF(A30=0,0,INDEX(Catégories!$D$20:$R$20,1,'Echantillon (2)'!B30))</f>
        <v xml:space="preserve">2. Papiers </v>
      </c>
      <c r="G30" s="1" t="str">
        <f ca="1">IF(A30=0,0,INDEX(OFFSET(Catégories!$D$21:$D$31,0,0,10,Catégories!$C$17),'Echantillon (2)'!C30,'Echantillon (2)'!B30))</f>
        <v xml:space="preserve">2.5 Autres papiers </v>
      </c>
      <c r="I30" s="41">
        <v>0</v>
      </c>
      <c r="J30" s="41">
        <v>0</v>
      </c>
      <c r="K30" s="41">
        <f t="shared" si="7"/>
        <v>0</v>
      </c>
      <c r="L30" s="6"/>
      <c r="M30" s="38">
        <f t="shared" si="8"/>
        <v>0</v>
      </c>
      <c r="N30" s="38"/>
      <c r="O30" s="38">
        <f t="shared" si="9"/>
        <v>0</v>
      </c>
      <c r="Q30" s="41">
        <v>0</v>
      </c>
      <c r="R30" s="41">
        <v>0</v>
      </c>
      <c r="S30" s="41">
        <f t="shared" si="10"/>
        <v>0</v>
      </c>
      <c r="T30" s="6"/>
      <c r="U30" s="38">
        <f t="shared" si="11"/>
        <v>0</v>
      </c>
      <c r="V30" s="38"/>
      <c r="W30" s="38">
        <f t="shared" si="12"/>
        <v>0</v>
      </c>
      <c r="Y30" s="41">
        <v>0</v>
      </c>
      <c r="Z30" s="41">
        <v>0</v>
      </c>
      <c r="AA30" s="41">
        <f t="shared" si="13"/>
        <v>0</v>
      </c>
      <c r="AB30" s="6"/>
      <c r="AC30" s="38">
        <f t="shared" si="14"/>
        <v>0</v>
      </c>
      <c r="AD30" s="38"/>
      <c r="AE30" s="38">
        <f t="shared" si="15"/>
        <v>0</v>
      </c>
      <c r="AH30" s="41">
        <f t="shared" si="16"/>
        <v>0</v>
      </c>
      <c r="AI30" s="41">
        <f t="shared" si="2"/>
        <v>0</v>
      </c>
      <c r="AJ30" s="41">
        <f t="shared" si="3"/>
        <v>0</v>
      </c>
      <c r="AK30" s="41">
        <f t="shared" ca="1" si="17"/>
        <v>0</v>
      </c>
      <c r="AL30" s="38">
        <f t="shared" ca="1" si="18"/>
        <v>0</v>
      </c>
      <c r="AO30" s="1" t="str">
        <f ca="1">IF(A30=0,0,INDEX(OFFSET(Catégories!$D$21:$D$31,0,0,10,Catégories!$C$17),'Echantillon (2)'!C30,'Echantillon (2)'!B30))</f>
        <v xml:space="preserve">2.5 Autres papiers </v>
      </c>
      <c r="AP30" s="38">
        <f t="shared" ca="1" si="4"/>
        <v>0</v>
      </c>
      <c r="AR30" s="19">
        <f t="shared" si="23"/>
        <v>9</v>
      </c>
      <c r="AS30" s="1" t="str">
        <f>IF(AR30=0,0,INDEX(Catégories!$D$20:$R$20,1,'Echantillon (2)'!AR30))</f>
        <v>9. Verre</v>
      </c>
      <c r="AT30" s="38">
        <f t="shared" ca="1" si="19"/>
        <v>0</v>
      </c>
      <c r="AU30" s="19">
        <f t="shared" si="24"/>
        <v>9</v>
      </c>
      <c r="AV30" s="1" t="str">
        <f>IF(AU30=0,0,INDEX(Catégories!$D$20:$R$20,1,'Echantillon (2)'!AU30))</f>
        <v>9. Verre</v>
      </c>
      <c r="AW30" s="40">
        <f t="shared" ca="1" si="26"/>
        <v>0</v>
      </c>
      <c r="AX30" s="40"/>
      <c r="AY30" s="40">
        <f t="shared" ca="1" si="20"/>
        <v>0</v>
      </c>
      <c r="AZ30" s="7"/>
      <c r="BA30" s="9">
        <f t="shared" ca="1" si="5"/>
        <v>0</v>
      </c>
      <c r="BC30" s="10">
        <f t="shared" ca="1" si="6"/>
        <v>0</v>
      </c>
      <c r="BD30" s="19">
        <f t="shared" si="25"/>
        <v>9</v>
      </c>
      <c r="BE30" s="1" t="str">
        <f>IF(BD30=0,0,INDEX(Catégories!$D$20:$R$20,1,'Echantillon (2)'!BD30))</f>
        <v>9. Verre</v>
      </c>
      <c r="BF30" s="38">
        <f t="shared" ca="1" si="21"/>
        <v>0</v>
      </c>
    </row>
    <row r="31" spans="1:59" ht="14.45" x14ac:dyDescent="0.3">
      <c r="A31" s="53">
        <f t="shared" ca="1" si="22"/>
        <v>10</v>
      </c>
      <c r="B31" s="19">
        <f ca="1">IF(A31=0,0,HLOOKUP(A31-1,OFFSET(Catégories!$D$18:$D$19,0,0,2,Catégories!$C$17),2,TRUE))</f>
        <v>3</v>
      </c>
      <c r="C31" s="19">
        <f ca="1">IF(A31=0,0,A31-OFFSET(Catégories!$D$18,0,B31-1,,))</f>
        <v>1</v>
      </c>
      <c r="F31" s="1" t="str">
        <f ca="1">IF(A31=0,0,INDEX(Catégories!$D$20:$R$20,1,'Echantillon (2)'!B31))</f>
        <v xml:space="preserve">3. Cartons </v>
      </c>
      <c r="G31" s="1" t="str">
        <f ca="1">IF(A31=0,0,INDEX(OFFSET(Catégories!$D$21:$D$31,0,0,10,Catégories!$C$17),'Echantillon (2)'!C31,'Echantillon (2)'!B31))</f>
        <v xml:space="preserve">3.1 Emballages cartons plats </v>
      </c>
      <c r="I31" s="41">
        <v>0</v>
      </c>
      <c r="J31" s="41">
        <v>0</v>
      </c>
      <c r="K31" s="41">
        <f t="shared" si="7"/>
        <v>0</v>
      </c>
      <c r="L31" s="6"/>
      <c r="M31" s="38">
        <f t="shared" si="8"/>
        <v>0</v>
      </c>
      <c r="N31" s="38"/>
      <c r="O31" s="38">
        <f t="shared" si="9"/>
        <v>0</v>
      </c>
      <c r="Q31" s="41">
        <v>0</v>
      </c>
      <c r="R31" s="41">
        <v>0</v>
      </c>
      <c r="S31" s="41">
        <f t="shared" si="10"/>
        <v>0</v>
      </c>
      <c r="T31" s="6"/>
      <c r="U31" s="38">
        <f t="shared" si="11"/>
        <v>0</v>
      </c>
      <c r="V31" s="38"/>
      <c r="W31" s="38">
        <f t="shared" si="12"/>
        <v>0</v>
      </c>
      <c r="Y31" s="41">
        <v>0</v>
      </c>
      <c r="Z31" s="41">
        <v>0</v>
      </c>
      <c r="AA31" s="41">
        <f t="shared" si="13"/>
        <v>0</v>
      </c>
      <c r="AB31" s="6"/>
      <c r="AC31" s="38">
        <f t="shared" si="14"/>
        <v>0</v>
      </c>
      <c r="AD31" s="38"/>
      <c r="AE31" s="38">
        <f t="shared" si="15"/>
        <v>0</v>
      </c>
      <c r="AH31" s="41">
        <f t="shared" si="16"/>
        <v>0</v>
      </c>
      <c r="AI31" s="41">
        <f t="shared" si="2"/>
        <v>0</v>
      </c>
      <c r="AJ31" s="41">
        <f t="shared" si="3"/>
        <v>0</v>
      </c>
      <c r="AK31" s="41">
        <f t="shared" ca="1" si="17"/>
        <v>0</v>
      </c>
      <c r="AL31" s="38">
        <f t="shared" ca="1" si="18"/>
        <v>0</v>
      </c>
      <c r="AO31" s="1" t="str">
        <f ca="1">IF(A31=0,0,INDEX(OFFSET(Catégories!$D$21:$D$31,0,0,10,Catégories!$C$17),'Echantillon (2)'!C31,'Echantillon (2)'!B31))</f>
        <v xml:space="preserve">3.1 Emballages cartons plats </v>
      </c>
      <c r="AP31" s="38">
        <f t="shared" ca="1" si="4"/>
        <v>0</v>
      </c>
      <c r="AR31" s="19">
        <f t="shared" si="23"/>
        <v>10</v>
      </c>
      <c r="AS31" s="1" t="str">
        <f>IF(AR31=0,0,INDEX(Catégories!$D$20:$R$20,1,'Echantillon (2)'!AR31))</f>
        <v>10. Métaux</v>
      </c>
      <c r="AT31" s="38">
        <f t="shared" ca="1" si="19"/>
        <v>0</v>
      </c>
      <c r="AU31" s="19">
        <f t="shared" si="24"/>
        <v>10</v>
      </c>
      <c r="AV31" s="1" t="str">
        <f>IF(AU31=0,0,INDEX(Catégories!$D$20:$R$20,1,'Echantillon (2)'!AU31))</f>
        <v>10. Métaux</v>
      </c>
      <c r="AW31" s="40">
        <f t="shared" ca="1" si="26"/>
        <v>0</v>
      </c>
      <c r="AX31" s="40"/>
      <c r="AY31" s="40">
        <f t="shared" ca="1" si="20"/>
        <v>0</v>
      </c>
      <c r="AZ31" s="7"/>
      <c r="BA31" s="9">
        <f t="shared" ca="1" si="5"/>
        <v>0</v>
      </c>
      <c r="BC31" s="10">
        <f t="shared" ca="1" si="6"/>
        <v>0</v>
      </c>
      <c r="BD31" s="19">
        <f t="shared" si="25"/>
        <v>10</v>
      </c>
      <c r="BE31" s="1" t="str">
        <f>IF(BD31=0,0,INDEX(Catégories!$D$20:$R$20,1,'Echantillon (2)'!BD31))</f>
        <v>10. Métaux</v>
      </c>
      <c r="BF31" s="38">
        <f t="shared" ca="1" si="21"/>
        <v>0</v>
      </c>
    </row>
    <row r="32" spans="1:59" ht="14.45" x14ac:dyDescent="0.3">
      <c r="A32" s="53">
        <f t="shared" ca="1" si="22"/>
        <v>11</v>
      </c>
      <c r="B32" s="19">
        <f ca="1">IF(A32=0,0,HLOOKUP(A32-1,OFFSET(Catégories!$D$18:$D$19,0,0,2,Catégories!$C$17),2,TRUE))</f>
        <v>3</v>
      </c>
      <c r="C32" s="19">
        <f ca="1">IF(A32=0,0,A32-OFFSET(Catégories!$D$18,0,B32-1,,))</f>
        <v>2</v>
      </c>
      <c r="F32" s="1" t="str">
        <f ca="1">IF(A32=0,0,INDEX(Catégories!$D$20:$R$20,1,'Echantillon (2)'!B32))</f>
        <v xml:space="preserve">3. Cartons </v>
      </c>
      <c r="G32" s="1" t="str">
        <f ca="1">IF(A32=0,0,INDEX(OFFSET(Catégories!$D$21:$D$31,0,0,10,Catégories!$C$17),'Echantillon (2)'!C32,'Echantillon (2)'!B32))</f>
        <v>3.2 Emballages cartons ondulés</v>
      </c>
      <c r="I32" s="41">
        <v>0</v>
      </c>
      <c r="J32" s="41">
        <v>0</v>
      </c>
      <c r="K32" s="41">
        <f t="shared" si="7"/>
        <v>0</v>
      </c>
      <c r="L32" s="6"/>
      <c r="M32" s="38">
        <f t="shared" si="8"/>
        <v>0</v>
      </c>
      <c r="N32" s="38"/>
      <c r="O32" s="38">
        <f t="shared" si="9"/>
        <v>0</v>
      </c>
      <c r="Q32" s="41">
        <v>2</v>
      </c>
      <c r="R32" s="41">
        <v>0</v>
      </c>
      <c r="S32" s="41">
        <f t="shared" si="10"/>
        <v>2</v>
      </c>
      <c r="T32" s="6"/>
      <c r="U32" s="38">
        <f t="shared" ca="1" si="11"/>
        <v>0.5</v>
      </c>
      <c r="V32" s="38"/>
      <c r="W32" s="38">
        <f t="shared" si="12"/>
        <v>8.9686098654708515E-2</v>
      </c>
      <c r="Y32" s="41">
        <v>0</v>
      </c>
      <c r="Z32" s="41">
        <v>0</v>
      </c>
      <c r="AA32" s="41">
        <f t="shared" si="13"/>
        <v>0</v>
      </c>
      <c r="AB32" s="6"/>
      <c r="AC32" s="38">
        <f t="shared" si="14"/>
        <v>0</v>
      </c>
      <c r="AD32" s="38"/>
      <c r="AE32" s="38">
        <f t="shared" si="15"/>
        <v>0</v>
      </c>
      <c r="AH32" s="41">
        <f t="shared" si="16"/>
        <v>0</v>
      </c>
      <c r="AI32" s="41">
        <f t="shared" si="2"/>
        <v>19.228699551569505</v>
      </c>
      <c r="AJ32" s="41">
        <f t="shared" si="3"/>
        <v>0</v>
      </c>
      <c r="AK32" s="41">
        <f t="shared" ca="1" si="17"/>
        <v>19.228699551569505</v>
      </c>
      <c r="AL32" s="38">
        <f t="shared" ca="1" si="18"/>
        <v>0.5</v>
      </c>
      <c r="AO32" s="1" t="str">
        <f ca="1">IF(A32=0,0,INDEX(OFFSET(Catégories!$D$21:$D$31,0,0,10,Catégories!$C$17),'Echantillon (2)'!C32,'Echantillon (2)'!B32))</f>
        <v>3.2 Emballages cartons ondulés</v>
      </c>
      <c r="AP32" s="38">
        <f t="shared" ca="1" si="4"/>
        <v>3.4961271911944557E-2</v>
      </c>
      <c r="AR32" s="19">
        <f t="shared" si="23"/>
        <v>11</v>
      </c>
      <c r="AS32" s="1" t="str">
        <f>IF(AR32=0,0,INDEX(Catégories!$D$20:$R$20,1,'Echantillon (2)'!AR32))</f>
        <v>11. incombustibles non classés</v>
      </c>
      <c r="AT32" s="38">
        <f t="shared" ca="1" si="19"/>
        <v>0</v>
      </c>
      <c r="AU32" s="19">
        <f t="shared" si="24"/>
        <v>11</v>
      </c>
      <c r="AV32" s="1" t="str">
        <f>IF(AU32=0,0,INDEX(Catégories!$D$20:$R$20,1,'Echantillon (2)'!AU32))</f>
        <v>11. incombustibles non classés</v>
      </c>
      <c r="AW32" s="40">
        <f t="shared" ca="1" si="26"/>
        <v>0</v>
      </c>
      <c r="AX32" s="40"/>
      <c r="AY32" s="40">
        <f t="shared" ca="1" si="20"/>
        <v>0</v>
      </c>
      <c r="AZ32" s="7"/>
      <c r="BA32" s="9">
        <f t="shared" ca="1" si="5"/>
        <v>0</v>
      </c>
      <c r="BC32" s="10">
        <f t="shared" ca="1" si="6"/>
        <v>0</v>
      </c>
      <c r="BD32" s="19">
        <f t="shared" si="25"/>
        <v>11</v>
      </c>
      <c r="BE32" s="1" t="str">
        <f>IF(BD32=0,0,INDEX(Catégories!$D$20:$R$20,1,'Echantillon (2)'!BD32))</f>
        <v>11. incombustibles non classés</v>
      </c>
      <c r="BF32" s="38">
        <f t="shared" ca="1" si="21"/>
        <v>0</v>
      </c>
    </row>
    <row r="33" spans="1:58" ht="14.45" x14ac:dyDescent="0.3">
      <c r="A33" s="53">
        <f t="shared" ca="1" si="22"/>
        <v>12</v>
      </c>
      <c r="B33" s="19">
        <f ca="1">IF(A33=0,0,HLOOKUP(A33-1,OFFSET(Catégories!$D$18:$D$19,0,0,2,Catégories!$C$17),2,TRUE))</f>
        <v>3</v>
      </c>
      <c r="C33" s="19">
        <f ca="1">IF(A33=0,0,A33-OFFSET(Catégories!$D$18,0,B33-1,,))</f>
        <v>3</v>
      </c>
      <c r="F33" s="1" t="str">
        <f ca="1">IF(A33=0,0,INDEX(Catégories!$D$20:$R$20,1,'Echantillon (2)'!B33))</f>
        <v xml:space="preserve">3. Cartons </v>
      </c>
      <c r="G33" s="1" t="str">
        <f ca="1">IF(A33=0,0,INDEX(OFFSET(Catégories!$D$21:$D$31,0,0,10,Catégories!$C$17),'Echantillon (2)'!C33,'Echantillon (2)'!B33))</f>
        <v xml:space="preserve">3.3 Autres cartons </v>
      </c>
      <c r="I33" s="41">
        <v>0</v>
      </c>
      <c r="J33" s="41">
        <v>0</v>
      </c>
      <c r="K33" s="41">
        <f t="shared" si="7"/>
        <v>0</v>
      </c>
      <c r="L33" s="6"/>
      <c r="M33" s="38">
        <f t="shared" si="8"/>
        <v>0</v>
      </c>
      <c r="N33" s="38"/>
      <c r="O33" s="38">
        <f t="shared" si="9"/>
        <v>0</v>
      </c>
      <c r="Q33" s="41">
        <v>2</v>
      </c>
      <c r="R33" s="41">
        <v>0</v>
      </c>
      <c r="S33" s="41">
        <f t="shared" si="10"/>
        <v>2</v>
      </c>
      <c r="T33" s="6"/>
      <c r="U33" s="38">
        <f t="shared" ca="1" si="11"/>
        <v>0.5</v>
      </c>
      <c r="V33" s="38"/>
      <c r="W33" s="38">
        <f t="shared" si="12"/>
        <v>8.9686098654708515E-2</v>
      </c>
      <c r="Y33" s="41">
        <v>0</v>
      </c>
      <c r="Z33" s="41">
        <v>0</v>
      </c>
      <c r="AA33" s="41">
        <f t="shared" si="13"/>
        <v>0</v>
      </c>
      <c r="AB33" s="6"/>
      <c r="AC33" s="38">
        <f t="shared" si="14"/>
        <v>0</v>
      </c>
      <c r="AD33" s="38"/>
      <c r="AE33" s="38">
        <f t="shared" si="15"/>
        <v>0</v>
      </c>
      <c r="AH33" s="41">
        <f t="shared" si="16"/>
        <v>0</v>
      </c>
      <c r="AI33" s="41">
        <f t="shared" si="2"/>
        <v>19.228699551569505</v>
      </c>
      <c r="AJ33" s="41">
        <f t="shared" si="3"/>
        <v>0</v>
      </c>
      <c r="AK33" s="41">
        <f t="shared" ca="1" si="17"/>
        <v>19.228699551569505</v>
      </c>
      <c r="AL33" s="38">
        <f t="shared" ca="1" si="18"/>
        <v>0.5</v>
      </c>
      <c r="AO33" s="1" t="str">
        <f ca="1">IF(A33=0,0,INDEX(OFFSET(Catégories!$D$21:$D$31,0,0,10,Catégories!$C$17),'Echantillon (2)'!C33,'Echantillon (2)'!B33))</f>
        <v xml:space="preserve">3.3 Autres cartons </v>
      </c>
      <c r="AP33" s="38">
        <f t="shared" ca="1" si="4"/>
        <v>3.4961271911944557E-2</v>
      </c>
      <c r="AR33" s="19">
        <f t="shared" si="23"/>
        <v>12</v>
      </c>
      <c r="AS33" s="1" t="str">
        <f>IF(AR33=0,0,INDEX(Catégories!$D$20:$R$20,1,'Echantillon (2)'!AR33))</f>
        <v>12. Déchets
 dangereux</v>
      </c>
      <c r="AT33" s="38">
        <f t="shared" ca="1" si="19"/>
        <v>0</v>
      </c>
      <c r="AU33" s="19">
        <f t="shared" si="24"/>
        <v>12</v>
      </c>
      <c r="AV33" s="1" t="str">
        <f>IF(AU33=0,0,INDEX(Catégories!$D$20:$R$20,1,'Echantillon (2)'!AU33))</f>
        <v>12. Déchets
 dangereux</v>
      </c>
      <c r="AW33" s="40">
        <f t="shared" ca="1" si="26"/>
        <v>0</v>
      </c>
      <c r="AX33" s="40"/>
      <c r="AY33" s="40">
        <f t="shared" ca="1" si="20"/>
        <v>0</v>
      </c>
      <c r="AZ33" s="7"/>
      <c r="BA33" s="9">
        <f t="shared" ca="1" si="5"/>
        <v>0</v>
      </c>
      <c r="BC33" s="10">
        <f t="shared" ca="1" si="6"/>
        <v>0</v>
      </c>
      <c r="BD33" s="19">
        <f t="shared" si="25"/>
        <v>12</v>
      </c>
      <c r="BE33" s="1" t="str">
        <f>IF(BD33=0,0,INDEX(Catégories!$D$20:$R$20,1,'Echantillon (2)'!BD33))</f>
        <v>12. Déchets
 dangereux</v>
      </c>
      <c r="BF33" s="38">
        <f t="shared" ca="1" si="21"/>
        <v>0</v>
      </c>
    </row>
    <row r="34" spans="1:58" ht="14.45" x14ac:dyDescent="0.3">
      <c r="A34" s="53">
        <f t="shared" ca="1" si="22"/>
        <v>13</v>
      </c>
      <c r="B34" s="19">
        <f ca="1">IF(A34=0,0,HLOOKUP(A34-1,OFFSET(Catégories!$D$18:$D$19,0,0,2,Catégories!$C$17),2,TRUE))</f>
        <v>4</v>
      </c>
      <c r="C34" s="19">
        <f ca="1">IF(A34=0,0,A34-OFFSET(Catégories!$D$18,0,B34-1,,))</f>
        <v>1</v>
      </c>
      <c r="F34" s="1" t="str">
        <f ca="1">IF(A34=0,0,INDEX(Catégories!$D$20:$R$20,1,'Echantillon (2)'!B34))</f>
        <v>4. Composites</v>
      </c>
      <c r="G34" s="1" t="str">
        <f ca="1">IF(A34=0,0,INDEX(OFFSET(Catégories!$D$21:$D$31,0,0,10,Catégories!$C$17),'Echantillon (2)'!C34,'Echantillon (2)'!B34))</f>
        <v>4.1 Composites ELA</v>
      </c>
      <c r="I34" s="41">
        <v>0</v>
      </c>
      <c r="J34" s="41">
        <v>0</v>
      </c>
      <c r="K34" s="41">
        <f t="shared" si="7"/>
        <v>0</v>
      </c>
      <c r="L34" s="6"/>
      <c r="M34" s="38">
        <f t="shared" si="8"/>
        <v>0</v>
      </c>
      <c r="N34" s="38"/>
      <c r="O34" s="38">
        <f t="shared" si="9"/>
        <v>0</v>
      </c>
      <c r="Q34" s="41">
        <v>0</v>
      </c>
      <c r="R34" s="41">
        <v>0</v>
      </c>
      <c r="S34" s="41">
        <f t="shared" si="10"/>
        <v>0</v>
      </c>
      <c r="T34" s="6"/>
      <c r="U34" s="38">
        <f t="shared" si="11"/>
        <v>0</v>
      </c>
      <c r="V34" s="38"/>
      <c r="W34" s="38">
        <f t="shared" si="12"/>
        <v>0</v>
      </c>
      <c r="Y34" s="41">
        <v>0</v>
      </c>
      <c r="Z34" s="41">
        <v>0</v>
      </c>
      <c r="AA34" s="41">
        <f t="shared" si="13"/>
        <v>0</v>
      </c>
      <c r="AB34" s="6"/>
      <c r="AC34" s="38">
        <f t="shared" si="14"/>
        <v>0</v>
      </c>
      <c r="AD34" s="38"/>
      <c r="AE34" s="38">
        <f t="shared" si="15"/>
        <v>0</v>
      </c>
      <c r="AH34" s="41">
        <f t="shared" si="16"/>
        <v>0</v>
      </c>
      <c r="AI34" s="41">
        <f t="shared" si="2"/>
        <v>0</v>
      </c>
      <c r="AJ34" s="41">
        <f t="shared" si="3"/>
        <v>0</v>
      </c>
      <c r="AK34" s="41">
        <f t="shared" ca="1" si="17"/>
        <v>0</v>
      </c>
      <c r="AL34" s="38">
        <f t="shared" ca="1" si="18"/>
        <v>0</v>
      </c>
      <c r="AO34" s="1" t="str">
        <f ca="1">IF(A34=0,0,INDEX(OFFSET(Catégories!$D$21:$D$31,0,0,10,Catégories!$C$17),'Echantillon (2)'!C34,'Echantillon (2)'!B34))</f>
        <v>4.1 Composites ELA</v>
      </c>
      <c r="AP34" s="38">
        <f t="shared" ca="1" si="4"/>
        <v>0</v>
      </c>
      <c r="AR34" s="19">
        <f t="shared" si="23"/>
        <v>13</v>
      </c>
      <c r="AS34" s="1" t="str">
        <f>IF(AR34=0,0,INDEX(Catégories!$D$20:$R$20,1,'Echantillon (2)'!AR34))</f>
        <v>13. Fines</v>
      </c>
      <c r="AT34" s="38">
        <f t="shared" ca="1" si="19"/>
        <v>0.35083636363636367</v>
      </c>
      <c r="AU34" s="19">
        <f t="shared" si="24"/>
        <v>13</v>
      </c>
      <c r="AV34" s="1" t="str">
        <f>IF(AU34=0,0,INDEX(Catégories!$D$20:$R$20,1,'Echantillon (2)'!AU34))</f>
        <v>13. Fines</v>
      </c>
      <c r="AW34" s="40">
        <f t="shared" ca="1" si="26"/>
        <v>0</v>
      </c>
      <c r="AX34" s="40"/>
      <c r="AY34" s="40">
        <f t="shared" ca="1" si="20"/>
        <v>0</v>
      </c>
      <c r="AZ34" s="7"/>
      <c r="BA34" s="9">
        <f t="shared" ca="1" si="5"/>
        <v>0</v>
      </c>
      <c r="BC34" s="10">
        <f t="shared" si="6"/>
        <v>64.319999999999993</v>
      </c>
      <c r="BD34" s="19">
        <f t="shared" si="25"/>
        <v>13</v>
      </c>
      <c r="BE34" s="1" t="str">
        <f>IF(BD34=0,0,INDEX(Catégories!$D$20:$R$20,1,'Echantillon (2)'!BD34))</f>
        <v>13. Fines</v>
      </c>
      <c r="BF34" s="38">
        <f t="shared" ca="1" si="21"/>
        <v>0.11694545454545453</v>
      </c>
    </row>
    <row r="35" spans="1:58" ht="14.45" x14ac:dyDescent="0.3">
      <c r="A35" s="53">
        <f t="shared" ca="1" si="22"/>
        <v>14</v>
      </c>
      <c r="B35" s="19">
        <f ca="1">IF(A35=0,0,HLOOKUP(A35-1,OFFSET(Catégories!$D$18:$D$19,0,0,2,Catégories!$C$17),2,TRUE))</f>
        <v>4</v>
      </c>
      <c r="C35" s="19">
        <f ca="1">IF(A35=0,0,A35-OFFSET(Catégories!$D$18,0,B35-1,,))</f>
        <v>2</v>
      </c>
      <c r="F35" s="1" t="str">
        <f ca="1">IF(A35=0,0,INDEX(Catégories!$D$20:$R$20,1,'Echantillon (2)'!B35))</f>
        <v>4. Composites</v>
      </c>
      <c r="G35" s="1" t="str">
        <f ca="1">IF(A35=0,0,INDEX(OFFSET(Catégories!$D$21:$D$31,0,0,10,Catégories!$C$17),'Echantillon (2)'!C35,'Echantillon (2)'!B35))</f>
        <v>4.2 PAM</v>
      </c>
      <c r="I35" s="41">
        <v>0</v>
      </c>
      <c r="J35" s="41">
        <v>0</v>
      </c>
      <c r="K35" s="41">
        <f t="shared" si="7"/>
        <v>0</v>
      </c>
      <c r="L35" s="6"/>
      <c r="M35" s="38">
        <f t="shared" si="8"/>
        <v>0</v>
      </c>
      <c r="N35" s="38"/>
      <c r="O35" s="38">
        <f t="shared" si="9"/>
        <v>0</v>
      </c>
      <c r="Q35" s="41">
        <v>4</v>
      </c>
      <c r="R35" s="41">
        <v>0</v>
      </c>
      <c r="S35" s="41">
        <f t="shared" si="10"/>
        <v>4</v>
      </c>
      <c r="T35" s="6"/>
      <c r="U35" s="38">
        <f t="shared" ca="1" si="11"/>
        <v>1</v>
      </c>
      <c r="V35" s="38"/>
      <c r="W35" s="38">
        <f t="shared" si="12"/>
        <v>0.17937219730941703</v>
      </c>
      <c r="Y35" s="41">
        <v>0</v>
      </c>
      <c r="Z35" s="41">
        <v>0</v>
      </c>
      <c r="AA35" s="41">
        <f t="shared" si="13"/>
        <v>0</v>
      </c>
      <c r="AB35" s="6"/>
      <c r="AC35" s="38">
        <f t="shared" si="14"/>
        <v>0</v>
      </c>
      <c r="AD35" s="38"/>
      <c r="AE35" s="38">
        <f t="shared" si="15"/>
        <v>0</v>
      </c>
      <c r="AH35" s="41">
        <f t="shared" si="16"/>
        <v>0</v>
      </c>
      <c r="AI35" s="41">
        <f t="shared" si="2"/>
        <v>38.457399103139011</v>
      </c>
      <c r="AJ35" s="41">
        <f t="shared" si="3"/>
        <v>0</v>
      </c>
      <c r="AK35" s="41">
        <f t="shared" ca="1" si="17"/>
        <v>38.457399103139011</v>
      </c>
      <c r="AL35" s="38">
        <f t="shared" ca="1" si="18"/>
        <v>0.77237155495066345</v>
      </c>
      <c r="AO35" s="1" t="str">
        <f ca="1">IF(A35=0,0,INDEX(OFFSET(Catégories!$D$21:$D$31,0,0,10,Catégories!$C$17),'Echantillon (2)'!C35,'Echantillon (2)'!B35))</f>
        <v>4.2 PAM</v>
      </c>
      <c r="AP35" s="38">
        <f t="shared" ca="1" si="4"/>
        <v>6.9922543823889113E-2</v>
      </c>
      <c r="AR35" s="19">
        <f t="shared" si="23"/>
        <v>0</v>
      </c>
      <c r="AS35" s="1">
        <f>IF(AR35=0,0,INDEX(Catégories!$D$20:$R$20,1,'Echantillon (2)'!AR35))</f>
        <v>0</v>
      </c>
      <c r="AT35" s="38">
        <f t="shared" ca="1" si="19"/>
        <v>0</v>
      </c>
      <c r="AU35" s="19">
        <f t="shared" si="24"/>
        <v>0</v>
      </c>
      <c r="AV35" s="1">
        <f>IF(AU35=0,0,INDEX(Catégories!$D$20:$R$20,1,'Echantillon (2)'!AU35))</f>
        <v>0</v>
      </c>
      <c r="AW35" s="38">
        <f t="shared" ca="1" si="26"/>
        <v>0</v>
      </c>
      <c r="AX35" s="38"/>
      <c r="AY35" s="40">
        <f t="shared" ca="1" si="20"/>
        <v>0</v>
      </c>
      <c r="AZ35" s="7"/>
      <c r="BA35" s="9">
        <f t="shared" ca="1" si="5"/>
        <v>0</v>
      </c>
      <c r="BC35" s="10">
        <f t="shared" ca="1" si="6"/>
        <v>0</v>
      </c>
      <c r="BD35" s="19">
        <f t="shared" si="25"/>
        <v>0</v>
      </c>
      <c r="BE35" s="1">
        <f>IF(BD35=0,0,INDEX(Catégories!$D$20:$R$20,1,'Echantillon (2)'!BD35))</f>
        <v>0</v>
      </c>
      <c r="BF35" s="38">
        <f t="shared" ca="1" si="21"/>
        <v>0</v>
      </c>
    </row>
    <row r="36" spans="1:58" ht="14.45" x14ac:dyDescent="0.3">
      <c r="A36" s="53">
        <f t="shared" ca="1" si="22"/>
        <v>15</v>
      </c>
      <c r="B36" s="19">
        <f ca="1">IF(A36=0,0,HLOOKUP(A36-1,OFFSET(Catégories!$D$18:$D$19,0,0,2,Catégories!$C$17),2,TRUE))</f>
        <v>4</v>
      </c>
      <c r="C36" s="19">
        <f ca="1">IF(A36=0,0,A36-OFFSET(Catégories!$D$18,0,B36-1,,))</f>
        <v>3</v>
      </c>
      <c r="F36" s="1" t="str">
        <f ca="1">IF(A36=0,0,INDEX(Catégories!$D$20:$R$20,1,'Echantillon (2)'!B36))</f>
        <v>4. Composites</v>
      </c>
      <c r="G36" s="1" t="str">
        <f ca="1">IF(A36=0,0,INDEX(OFFSET(Catégories!$D$21:$D$31,0,0,10,Catégories!$C$17),'Echantillon (2)'!C36,'Echantillon (2)'!B36))</f>
        <v>4.3 Autres emballages composites</v>
      </c>
      <c r="I36" s="41">
        <v>0</v>
      </c>
      <c r="J36" s="41">
        <v>0</v>
      </c>
      <c r="K36" s="41">
        <f t="shared" si="7"/>
        <v>0</v>
      </c>
      <c r="L36" s="6"/>
      <c r="M36" s="38">
        <f t="shared" si="8"/>
        <v>0</v>
      </c>
      <c r="N36" s="38"/>
      <c r="O36" s="38">
        <f t="shared" si="9"/>
        <v>0</v>
      </c>
      <c r="Q36" s="41">
        <v>0</v>
      </c>
      <c r="R36" s="41">
        <v>0</v>
      </c>
      <c r="S36" s="41">
        <f t="shared" si="10"/>
        <v>0</v>
      </c>
      <c r="T36" s="6"/>
      <c r="U36" s="38">
        <f t="shared" si="11"/>
        <v>0</v>
      </c>
      <c r="V36" s="38"/>
      <c r="W36" s="38">
        <f t="shared" si="12"/>
        <v>0</v>
      </c>
      <c r="Y36" s="41">
        <v>2</v>
      </c>
      <c r="Z36" s="41">
        <v>0</v>
      </c>
      <c r="AA36" s="41">
        <f t="shared" si="13"/>
        <v>2</v>
      </c>
      <c r="AB36" s="6"/>
      <c r="AC36" s="38">
        <f t="shared" ca="1" si="14"/>
        <v>1</v>
      </c>
      <c r="AD36" s="38"/>
      <c r="AE36" s="38">
        <f t="shared" si="15"/>
        <v>8.8105726872246701E-2</v>
      </c>
      <c r="AH36" s="41">
        <f t="shared" si="16"/>
        <v>0</v>
      </c>
      <c r="AI36" s="41">
        <f t="shared" si="2"/>
        <v>0</v>
      </c>
      <c r="AJ36" s="41">
        <f t="shared" si="3"/>
        <v>11.333920704845815</v>
      </c>
      <c r="AK36" s="41">
        <f t="shared" ca="1" si="17"/>
        <v>11.333920704845815</v>
      </c>
      <c r="AL36" s="38">
        <f t="shared" ca="1" si="18"/>
        <v>0.22762844504933652</v>
      </c>
      <c r="AO36" s="1" t="str">
        <f ca="1">IF(A36=0,0,INDEX(OFFSET(Catégories!$D$21:$D$31,0,0,10,Catégories!$C$17),'Echantillon (2)'!C36,'Echantillon (2)'!B36))</f>
        <v>4.3 Autres emballages composites</v>
      </c>
      <c r="AP36" s="38">
        <f t="shared" ca="1" si="4"/>
        <v>2.0607128554265119E-2</v>
      </c>
      <c r="AR36" s="19">
        <f t="shared" si="23"/>
        <v>0</v>
      </c>
      <c r="AS36" s="1">
        <f>IF(AR36=0,0,INDEX(Catégories!$D$20:$R$20,1,'Echantillon (2)'!AR36))</f>
        <v>0</v>
      </c>
      <c r="AT36" s="38">
        <f t="shared" ca="1" si="19"/>
        <v>0</v>
      </c>
      <c r="AU36" s="19">
        <f t="shared" si="24"/>
        <v>0</v>
      </c>
      <c r="AV36" s="1">
        <f>IF(AU36=0,0,INDEX(Catégories!$D$20:$R$20,1,'Echantillon (2)'!AU36))</f>
        <v>0</v>
      </c>
      <c r="AW36" s="38">
        <f t="shared" ca="1" si="26"/>
        <v>0</v>
      </c>
      <c r="AX36" s="38"/>
      <c r="AY36" s="40">
        <f t="shared" ca="1" si="20"/>
        <v>0</v>
      </c>
      <c r="AZ36" s="7"/>
      <c r="BA36" s="9">
        <f t="shared" ca="1" si="5"/>
        <v>0</v>
      </c>
      <c r="BC36" s="10">
        <f t="shared" ca="1" si="6"/>
        <v>0</v>
      </c>
      <c r="BD36" s="19">
        <f t="shared" si="25"/>
        <v>0</v>
      </c>
      <c r="BE36" s="1">
        <f>IF(BD36=0,0,INDEX(Catégories!$D$20:$R$20,1,'Echantillon (2)'!BD36))</f>
        <v>0</v>
      </c>
      <c r="BF36" s="38">
        <f t="shared" ca="1" si="21"/>
        <v>0</v>
      </c>
    </row>
    <row r="37" spans="1:58" ht="14.45" x14ac:dyDescent="0.3">
      <c r="A37" s="53">
        <f t="shared" ca="1" si="22"/>
        <v>16</v>
      </c>
      <c r="B37" s="19">
        <f ca="1">IF(A37=0,0,HLOOKUP(A37-1,OFFSET(Catégories!$D$18:$D$19,0,0,2,Catégories!$C$17),2,TRUE))</f>
        <v>5</v>
      </c>
      <c r="C37" s="19">
        <f ca="1">IF(A37=0,0,A37-OFFSET(Catégories!$D$18,0,B37-1,,))</f>
        <v>1</v>
      </c>
      <c r="F37" s="1" t="str">
        <f ca="1">IF(A37=0,0,INDEX(Catégories!$D$20:$R$20,1,'Echantillon (2)'!B37))</f>
        <v xml:space="preserve">5. Textiles </v>
      </c>
      <c r="G37" s="1" t="str">
        <f ca="1">IF(A37=0,0,INDEX(OFFSET(Catégories!$D$21:$D$31,0,0,10,Catégories!$C$17),'Echantillon (2)'!C37,'Echantillon (2)'!B37))</f>
        <v>5. Textiles</v>
      </c>
      <c r="I37" s="41">
        <v>0</v>
      </c>
      <c r="J37" s="41">
        <v>0</v>
      </c>
      <c r="K37" s="41">
        <f t="shared" si="7"/>
        <v>0</v>
      </c>
      <c r="L37" s="6"/>
      <c r="M37" s="38">
        <f t="shared" si="8"/>
        <v>0</v>
      </c>
      <c r="N37" s="38"/>
      <c r="O37" s="38">
        <f t="shared" si="9"/>
        <v>0</v>
      </c>
      <c r="Q37" s="41">
        <v>0</v>
      </c>
      <c r="R37" s="41">
        <v>0</v>
      </c>
      <c r="S37" s="41">
        <f t="shared" si="10"/>
        <v>0</v>
      </c>
      <c r="T37" s="6"/>
      <c r="U37" s="38">
        <f t="shared" si="11"/>
        <v>0</v>
      </c>
      <c r="V37" s="38"/>
      <c r="W37" s="38">
        <f t="shared" si="12"/>
        <v>0</v>
      </c>
      <c r="Y37" s="41">
        <v>0</v>
      </c>
      <c r="Z37" s="41">
        <v>0</v>
      </c>
      <c r="AA37" s="41">
        <f t="shared" si="13"/>
        <v>0</v>
      </c>
      <c r="AB37" s="6"/>
      <c r="AC37" s="38">
        <f t="shared" si="14"/>
        <v>0</v>
      </c>
      <c r="AD37" s="38"/>
      <c r="AE37" s="38">
        <f t="shared" si="15"/>
        <v>0</v>
      </c>
      <c r="AH37" s="41">
        <f t="shared" si="16"/>
        <v>0</v>
      </c>
      <c r="AI37" s="41">
        <f t="shared" si="2"/>
        <v>0</v>
      </c>
      <c r="AJ37" s="41">
        <f t="shared" si="3"/>
        <v>0</v>
      </c>
      <c r="AK37" s="41">
        <f t="shared" ca="1" si="17"/>
        <v>0</v>
      </c>
      <c r="AL37" s="38">
        <f t="shared" ca="1" si="18"/>
        <v>0</v>
      </c>
      <c r="AO37" s="1" t="str">
        <f ca="1">IF(A37=0,0,INDEX(OFFSET(Catégories!$D$21:$D$31,0,0,10,Catégories!$C$17),'Echantillon (2)'!C37,'Echantillon (2)'!B37))</f>
        <v>5. Textiles</v>
      </c>
      <c r="AP37" s="38">
        <f t="shared" ca="1" si="4"/>
        <v>0</v>
      </c>
      <c r="AR37" s="19">
        <f t="shared" si="23"/>
        <v>0</v>
      </c>
      <c r="AS37" s="1">
        <f>IF(AR37=0,0,INDEX(Catégories!$D$20:$R$20,1,'Echantillon (2)'!AR37))</f>
        <v>0</v>
      </c>
      <c r="AT37" s="38">
        <f t="shared" ca="1" si="19"/>
        <v>0</v>
      </c>
      <c r="AU37" s="19">
        <f t="shared" si="24"/>
        <v>0</v>
      </c>
      <c r="AV37" s="1">
        <f>IF(AU37=0,0,INDEX(Catégories!$D$20:$R$20,1,'Echantillon (2)'!AU37))</f>
        <v>0</v>
      </c>
      <c r="AW37" s="38">
        <f t="shared" ca="1" si="26"/>
        <v>0</v>
      </c>
      <c r="AX37" s="38"/>
      <c r="AY37" s="40">
        <f t="shared" ca="1" si="20"/>
        <v>0</v>
      </c>
      <c r="AZ37" s="7"/>
      <c r="BA37" s="9">
        <f t="shared" ca="1" si="5"/>
        <v>0</v>
      </c>
      <c r="BC37" s="10">
        <f t="shared" ca="1" si="6"/>
        <v>0</v>
      </c>
      <c r="BD37" s="19">
        <f t="shared" si="25"/>
        <v>0</v>
      </c>
      <c r="BE37" s="1">
        <f>IF(BD37=0,0,INDEX(Catégories!$D$20:$R$20,1,'Echantillon (2)'!BD37))</f>
        <v>0</v>
      </c>
      <c r="BF37" s="38">
        <f t="shared" ca="1" si="21"/>
        <v>0</v>
      </c>
    </row>
    <row r="38" spans="1:58" ht="14.45" x14ac:dyDescent="0.3">
      <c r="A38" s="53">
        <f t="shared" ca="1" si="22"/>
        <v>17</v>
      </c>
      <c r="B38" s="19">
        <f ca="1">IF(A38=0,0,HLOOKUP(A38-1,OFFSET(Catégories!$D$18:$D$19,0,0,2,Catégories!$C$17),2,TRUE))</f>
        <v>6</v>
      </c>
      <c r="C38" s="19">
        <f ca="1">IF(A38=0,0,A38-OFFSET(Catégories!$D$18,0,B38-1,,))</f>
        <v>1</v>
      </c>
      <c r="F38" s="1" t="str">
        <f ca="1">IF(A38=0,0,INDEX(Catégories!$D$20:$R$20,1,'Echantillon (2)'!B38))</f>
        <v>6. Textiles sanitaires</v>
      </c>
      <c r="G38" s="1" t="str">
        <f ca="1">IF(A38=0,0,INDEX(OFFSET(Catégories!$D$21:$D$31,0,0,10,Catégories!$C$17),'Echantillon (2)'!C38,'Echantillon (2)'!B38))</f>
        <v xml:space="preserve">6.1 Fraction hygiénique </v>
      </c>
      <c r="I38" s="41">
        <v>0</v>
      </c>
      <c r="J38" s="41">
        <v>0</v>
      </c>
      <c r="K38" s="41">
        <f t="shared" si="7"/>
        <v>0</v>
      </c>
      <c r="L38" s="6"/>
      <c r="M38" s="38">
        <f t="shared" si="8"/>
        <v>0</v>
      </c>
      <c r="N38" s="38"/>
      <c r="O38" s="38">
        <f t="shared" si="9"/>
        <v>0</v>
      </c>
      <c r="Q38" s="41">
        <v>0</v>
      </c>
      <c r="R38" s="41">
        <v>0</v>
      </c>
      <c r="S38" s="41">
        <f t="shared" si="10"/>
        <v>0</v>
      </c>
      <c r="T38" s="6"/>
      <c r="U38" s="38">
        <f t="shared" si="11"/>
        <v>0</v>
      </c>
      <c r="V38" s="38"/>
      <c r="W38" s="38">
        <f t="shared" si="12"/>
        <v>0</v>
      </c>
      <c r="Y38" s="41">
        <v>0</v>
      </c>
      <c r="Z38" s="41">
        <v>0</v>
      </c>
      <c r="AA38" s="41">
        <f t="shared" si="13"/>
        <v>0</v>
      </c>
      <c r="AB38" s="6"/>
      <c r="AC38" s="38">
        <f t="shared" si="14"/>
        <v>0</v>
      </c>
      <c r="AD38" s="38"/>
      <c r="AE38" s="38">
        <f t="shared" si="15"/>
        <v>0</v>
      </c>
      <c r="AH38" s="41">
        <f t="shared" si="16"/>
        <v>0</v>
      </c>
      <c r="AI38" s="41">
        <f t="shared" si="2"/>
        <v>0</v>
      </c>
      <c r="AJ38" s="41">
        <f t="shared" si="3"/>
        <v>0</v>
      </c>
      <c r="AK38" s="41">
        <f t="shared" ca="1" si="17"/>
        <v>0</v>
      </c>
      <c r="AL38" s="38">
        <f t="shared" ca="1" si="18"/>
        <v>0</v>
      </c>
      <c r="AO38" s="1" t="str">
        <f ca="1">IF(A38=0,0,INDEX(OFFSET(Catégories!$D$21:$D$31,0,0,10,Catégories!$C$17),'Echantillon (2)'!C38,'Echantillon (2)'!B38))</f>
        <v xml:space="preserve">6.1 Fraction hygiénique </v>
      </c>
      <c r="AP38" s="38">
        <f t="shared" ca="1" si="4"/>
        <v>0</v>
      </c>
      <c r="AR38" s="19">
        <f t="shared" si="23"/>
        <v>0</v>
      </c>
      <c r="AS38" s="1">
        <f>IF(AR38=0,0,INDEX(Catégories!$D$20:$R$20,1,'Echantillon (2)'!AR38))</f>
        <v>0</v>
      </c>
      <c r="AT38" s="38">
        <f t="shared" ca="1" si="19"/>
        <v>0</v>
      </c>
      <c r="AU38" s="19">
        <f t="shared" si="24"/>
        <v>0</v>
      </c>
      <c r="AV38" s="1">
        <f>IF(AU38=0,0,INDEX(Catégories!$D$20:$R$20,1,'Echantillon (2)'!AU38))</f>
        <v>0</v>
      </c>
      <c r="AW38" s="38">
        <f t="shared" ca="1" si="26"/>
        <v>0</v>
      </c>
      <c r="AX38" s="38"/>
      <c r="AY38" s="40">
        <f t="shared" ca="1" si="20"/>
        <v>0</v>
      </c>
      <c r="AZ38" s="7"/>
      <c r="BA38" s="9">
        <f t="shared" ca="1" si="5"/>
        <v>0</v>
      </c>
      <c r="BC38" s="10">
        <f t="shared" ca="1" si="6"/>
        <v>0</v>
      </c>
      <c r="BD38" s="19">
        <f t="shared" si="25"/>
        <v>0</v>
      </c>
      <c r="BE38" s="1">
        <f>IF(BD38=0,0,INDEX(Catégories!$D$20:$R$20,1,'Echantillon (2)'!BD38))</f>
        <v>0</v>
      </c>
      <c r="BF38" s="38">
        <f t="shared" ca="1" si="21"/>
        <v>0</v>
      </c>
    </row>
    <row r="39" spans="1:58" ht="14.45" x14ac:dyDescent="0.3">
      <c r="A39" s="53">
        <f t="shared" ca="1" si="22"/>
        <v>18</v>
      </c>
      <c r="B39" s="19">
        <f ca="1">IF(A39=0,0,HLOOKUP(A39-1,OFFSET(Catégories!$D$18:$D$19,0,0,2,Catégories!$C$17),2,TRUE))</f>
        <v>6</v>
      </c>
      <c r="C39" s="19">
        <f ca="1">IF(A39=0,0,A39-OFFSET(Catégories!$D$18,0,B39-1,,))</f>
        <v>2</v>
      </c>
      <c r="F39" s="1" t="str">
        <f ca="1">IF(A39=0,0,INDEX(Catégories!$D$20:$R$20,1,'Echantillon (2)'!B39))</f>
        <v>6. Textiles sanitaires</v>
      </c>
      <c r="G39" s="1" t="str">
        <f ca="1">IF(A39=0,0,INDEX(OFFSET(Catégories!$D$21:$D$31,0,0,10,Catégories!$C$17),'Echantillon (2)'!C39,'Echantillon (2)'!B39))</f>
        <v xml:space="preserve">6.2 Fraction papiers souillés </v>
      </c>
      <c r="I39" s="41">
        <v>0</v>
      </c>
      <c r="J39" s="41">
        <v>0</v>
      </c>
      <c r="K39" s="41">
        <f t="shared" si="7"/>
        <v>0</v>
      </c>
      <c r="L39" s="6"/>
      <c r="M39" s="38">
        <f t="shared" si="8"/>
        <v>0</v>
      </c>
      <c r="N39" s="38"/>
      <c r="O39" s="38">
        <f t="shared" si="9"/>
        <v>0</v>
      </c>
      <c r="Q39" s="41">
        <v>0</v>
      </c>
      <c r="R39" s="41">
        <v>0</v>
      </c>
      <c r="S39" s="41">
        <f t="shared" si="10"/>
        <v>0</v>
      </c>
      <c r="T39" s="6"/>
      <c r="U39" s="38">
        <f t="shared" si="11"/>
        <v>0</v>
      </c>
      <c r="V39" s="38"/>
      <c r="W39" s="38">
        <f t="shared" si="12"/>
        <v>0</v>
      </c>
      <c r="Y39" s="41">
        <v>0</v>
      </c>
      <c r="Z39" s="41">
        <v>0</v>
      </c>
      <c r="AA39" s="41">
        <f t="shared" si="13"/>
        <v>0</v>
      </c>
      <c r="AB39" s="6"/>
      <c r="AC39" s="38">
        <f t="shared" si="14"/>
        <v>0</v>
      </c>
      <c r="AD39" s="38"/>
      <c r="AE39" s="38">
        <f t="shared" si="15"/>
        <v>0</v>
      </c>
      <c r="AH39" s="41">
        <f t="shared" si="16"/>
        <v>0</v>
      </c>
      <c r="AI39" s="41">
        <f t="shared" si="2"/>
        <v>0</v>
      </c>
      <c r="AJ39" s="41">
        <f t="shared" si="3"/>
        <v>0</v>
      </c>
      <c r="AK39" s="41">
        <f t="shared" ca="1" si="17"/>
        <v>0</v>
      </c>
      <c r="AL39" s="38">
        <f t="shared" ca="1" si="18"/>
        <v>0</v>
      </c>
      <c r="AO39" s="1" t="str">
        <f ca="1">IF(A39=0,0,INDEX(OFFSET(Catégories!$D$21:$D$31,0,0,10,Catégories!$C$17),'Echantillon (2)'!C39,'Echantillon (2)'!B39))</f>
        <v xml:space="preserve">6.2 Fraction papiers souillés </v>
      </c>
      <c r="AP39" s="38">
        <f t="shared" ca="1" si="4"/>
        <v>0</v>
      </c>
      <c r="AR39" s="19">
        <f t="shared" si="23"/>
        <v>0</v>
      </c>
      <c r="AS39" s="1">
        <f>IF(AR39=0,0,INDEX(Catégories!$D$20:$R$20,1,'Echantillon (2)'!AR39))</f>
        <v>0</v>
      </c>
      <c r="AT39" s="38">
        <f t="shared" ca="1" si="19"/>
        <v>0</v>
      </c>
      <c r="AU39" s="19">
        <f t="shared" si="24"/>
        <v>0</v>
      </c>
      <c r="AV39" s="1">
        <f>IF(AU39=0,0,INDEX(Catégories!$D$20:$R$20,1,'Echantillon (2)'!AU39))</f>
        <v>0</v>
      </c>
      <c r="AW39" s="38">
        <f t="shared" ca="1" si="26"/>
        <v>0</v>
      </c>
      <c r="AX39" s="38"/>
      <c r="AY39" s="40">
        <f t="shared" ca="1" si="20"/>
        <v>0</v>
      </c>
      <c r="AZ39" s="7"/>
      <c r="BA39" s="9">
        <f t="shared" ca="1" si="5"/>
        <v>0</v>
      </c>
      <c r="BC39" s="10">
        <f t="shared" ca="1" si="6"/>
        <v>0</v>
      </c>
      <c r="BD39" s="19">
        <f t="shared" si="25"/>
        <v>0</v>
      </c>
      <c r="BE39" s="1">
        <f>IF(BD39=0,0,INDEX(Catégories!$D$20:$R$20,1,'Echantillon (2)'!BD39))</f>
        <v>0</v>
      </c>
      <c r="BF39" s="38">
        <f t="shared" ca="1" si="21"/>
        <v>0</v>
      </c>
    </row>
    <row r="40" spans="1:58" ht="14.45" x14ac:dyDescent="0.3">
      <c r="A40" s="53">
        <f t="shared" ca="1" si="22"/>
        <v>19</v>
      </c>
      <c r="B40" s="19">
        <f ca="1">IF(A40=0,0,HLOOKUP(A40-1,OFFSET(Catégories!$D$18:$D$19,0,0,2,Catégories!$C$17),2,TRUE))</f>
        <v>7</v>
      </c>
      <c r="C40" s="19">
        <f ca="1">IF(A40=0,0,A40-OFFSET(Catégories!$D$18,0,B40-1,,))</f>
        <v>1</v>
      </c>
      <c r="F40" s="1" t="str">
        <f ca="1">IF(A40=0,0,INDEX(Catégories!$D$20:$R$20,1,'Echantillon (2)'!B40))</f>
        <v>7. Plastiques</v>
      </c>
      <c r="G40" s="1" t="str">
        <f ca="1">IF(A40=0,0,INDEX(OFFSET(Catégories!$D$21:$D$31,0,0,10,Catégories!$C$17),'Echantillon (2)'!C40,'Echantillon (2)'!B40))</f>
        <v>7,1 Sacs de caisse</v>
      </c>
      <c r="I40" s="41">
        <v>5</v>
      </c>
      <c r="J40" s="41">
        <v>0</v>
      </c>
      <c r="K40" s="41">
        <f t="shared" si="7"/>
        <v>5</v>
      </c>
      <c r="L40" s="6"/>
      <c r="M40" s="38">
        <f t="shared" ca="1" si="8"/>
        <v>0.5</v>
      </c>
      <c r="N40" s="38"/>
      <c r="O40" s="38">
        <f t="shared" si="9"/>
        <v>0.35714285714285715</v>
      </c>
      <c r="Q40" s="41">
        <v>5</v>
      </c>
      <c r="R40" s="41">
        <v>0</v>
      </c>
      <c r="S40" s="41">
        <f t="shared" si="10"/>
        <v>5</v>
      </c>
      <c r="T40" s="6"/>
      <c r="U40" s="38">
        <f t="shared" ca="1" si="11"/>
        <v>1</v>
      </c>
      <c r="V40" s="38"/>
      <c r="W40" s="38">
        <f t="shared" si="12"/>
        <v>0.22421524663677128</v>
      </c>
      <c r="Y40" s="41">
        <v>5</v>
      </c>
      <c r="Z40" s="41">
        <v>0</v>
      </c>
      <c r="AA40" s="41">
        <f t="shared" si="13"/>
        <v>5</v>
      </c>
      <c r="AB40" s="6"/>
      <c r="AC40" s="38">
        <f t="shared" ca="1" si="14"/>
        <v>0.38461538461538464</v>
      </c>
      <c r="AD40" s="38"/>
      <c r="AE40" s="38">
        <f t="shared" si="15"/>
        <v>0.22026431718061676</v>
      </c>
      <c r="AH40" s="41">
        <f t="shared" si="16"/>
        <v>5</v>
      </c>
      <c r="AI40" s="41">
        <f t="shared" si="2"/>
        <v>48.071748878923763</v>
      </c>
      <c r="AJ40" s="41">
        <f t="shared" si="3"/>
        <v>28.334801762114541</v>
      </c>
      <c r="AK40" s="41">
        <f t="shared" ca="1" si="17"/>
        <v>81.406550641038308</v>
      </c>
      <c r="AL40" s="38">
        <f t="shared" ca="1" si="18"/>
        <v>0.61792295836167621</v>
      </c>
      <c r="AO40" s="1" t="str">
        <f ca="1">IF(A40=0,0,INDEX(OFFSET(Catégories!$D$21:$D$31,0,0,10,Catégories!$C$17),'Echantillon (2)'!C40,'Echantillon (2)'!B40))</f>
        <v>7,1 Sacs de caisse</v>
      </c>
      <c r="AP40" s="38">
        <f t="shared" ca="1" si="4"/>
        <v>0.14801191025643329</v>
      </c>
      <c r="AR40" s="19">
        <f t="shared" si="23"/>
        <v>0</v>
      </c>
      <c r="AS40" s="1">
        <f>IF(AR40=0,0,INDEX(Catégories!$D$20:$R$20,1,'Echantillon (2)'!AR40))</f>
        <v>0</v>
      </c>
      <c r="AT40" s="38">
        <f t="shared" ca="1" si="19"/>
        <v>0</v>
      </c>
      <c r="AU40" s="19">
        <f t="shared" si="24"/>
        <v>0</v>
      </c>
      <c r="AV40" s="1">
        <f>IF(AU40=0,0,INDEX(Catégories!$D$20:$R$20,1,'Echantillon (2)'!AU40))</f>
        <v>0</v>
      </c>
      <c r="AW40" s="38">
        <f t="shared" ca="1" si="26"/>
        <v>0</v>
      </c>
      <c r="AX40" s="38"/>
      <c r="AY40" s="40">
        <f t="shared" ca="1" si="20"/>
        <v>0</v>
      </c>
      <c r="AZ40" s="7"/>
      <c r="BA40" s="9">
        <f t="shared" ca="1" si="5"/>
        <v>0</v>
      </c>
      <c r="BC40" s="10">
        <f t="shared" ca="1" si="6"/>
        <v>0</v>
      </c>
      <c r="BD40" s="19">
        <f t="shared" si="25"/>
        <v>0</v>
      </c>
      <c r="BE40" s="1">
        <f>IF(BD40=0,0,INDEX(Catégories!$D$20:$R$20,1,'Echantillon (2)'!BD40))</f>
        <v>0</v>
      </c>
      <c r="BF40" s="38">
        <f t="shared" ca="1" si="21"/>
        <v>0</v>
      </c>
    </row>
    <row r="41" spans="1:58" x14ac:dyDescent="0.3">
      <c r="A41" s="53">
        <f t="shared" ca="1" si="22"/>
        <v>20</v>
      </c>
      <c r="B41" s="19">
        <f ca="1">IF(A41=0,0,HLOOKUP(A41-1,OFFSET(Catégories!$D$18:$D$19,0,0,2,Catégories!$C$17),2,TRUE))</f>
        <v>7</v>
      </c>
      <c r="C41" s="19">
        <f ca="1">IF(A41=0,0,A41-OFFSET(Catégories!$D$18,0,B41-1,,))</f>
        <v>2</v>
      </c>
      <c r="F41" s="1" t="str">
        <f ca="1">IF(A41=0,0,INDEX(Catégories!$D$20:$R$20,1,'Echantillon (2)'!B41))</f>
        <v>7. Plastiques</v>
      </c>
      <c r="G41" s="1" t="str">
        <f ca="1">IF(A41=0,0,INDEX(OFFSET(Catégories!$D$21:$D$31,0,0,10,Catégories!$C$17),'Echantillon (2)'!C41,'Echantillon (2)'!B41))</f>
        <v xml:space="preserve">7.2 Autres films polyoléfines 
(PE et PP) </v>
      </c>
      <c r="I41" s="41">
        <v>5</v>
      </c>
      <c r="J41" s="41">
        <v>0</v>
      </c>
      <c r="K41" s="41">
        <f t="shared" si="7"/>
        <v>5</v>
      </c>
      <c r="L41" s="6"/>
      <c r="M41" s="38">
        <f t="shared" ca="1" si="8"/>
        <v>0.5</v>
      </c>
      <c r="N41" s="38"/>
      <c r="O41" s="38">
        <f t="shared" si="9"/>
        <v>0.35714285714285715</v>
      </c>
      <c r="Q41" s="41">
        <v>0</v>
      </c>
      <c r="R41" s="41">
        <v>0</v>
      </c>
      <c r="S41" s="41">
        <f t="shared" si="10"/>
        <v>0</v>
      </c>
      <c r="T41" s="6"/>
      <c r="U41" s="38">
        <f t="shared" si="11"/>
        <v>0</v>
      </c>
      <c r="V41" s="38"/>
      <c r="W41" s="38">
        <f t="shared" si="12"/>
        <v>0</v>
      </c>
      <c r="Y41" s="41">
        <v>0</v>
      </c>
      <c r="Z41" s="41">
        <v>0</v>
      </c>
      <c r="AA41" s="41">
        <f t="shared" si="13"/>
        <v>0</v>
      </c>
      <c r="AB41" s="6"/>
      <c r="AC41" s="38">
        <f t="shared" si="14"/>
        <v>0</v>
      </c>
      <c r="AD41" s="38"/>
      <c r="AE41" s="38">
        <f t="shared" si="15"/>
        <v>0</v>
      </c>
      <c r="AH41" s="41">
        <f t="shared" si="16"/>
        <v>5</v>
      </c>
      <c r="AI41" s="41">
        <f t="shared" si="2"/>
        <v>0</v>
      </c>
      <c r="AJ41" s="41">
        <f t="shared" si="3"/>
        <v>0</v>
      </c>
      <c r="AK41" s="41">
        <f t="shared" ca="1" si="17"/>
        <v>5</v>
      </c>
      <c r="AL41" s="38">
        <f t="shared" ca="1" si="18"/>
        <v>3.7952901424751662E-2</v>
      </c>
      <c r="AO41" s="1" t="str">
        <f ca="1">IF(A41=0,0,INDEX(OFFSET(Catégories!$D$21:$D$31,0,0,10,Catégories!$C$17),'Echantillon (2)'!C41,'Echantillon (2)'!B41))</f>
        <v xml:space="preserve">7.2 Autres films polyoléfines 
(PE et PP) </v>
      </c>
      <c r="AP41" s="38">
        <f t="shared" ca="1" si="4"/>
        <v>9.0909090909090905E-3</v>
      </c>
      <c r="AR41" s="19">
        <f t="shared" si="23"/>
        <v>0</v>
      </c>
      <c r="AS41" s="1">
        <f>IF(AR41=0,0,INDEX(Catégories!$D$20:$R$20,1,'Echantillon (2)'!AR41))</f>
        <v>0</v>
      </c>
      <c r="AT41" s="38">
        <f t="shared" ca="1" si="19"/>
        <v>0</v>
      </c>
      <c r="AU41" s="19">
        <f t="shared" si="24"/>
        <v>0</v>
      </c>
      <c r="AV41" s="1">
        <f>IF(AU41=0,0,INDEX(Catégories!$D$20:$R$20,1,'Echantillon (2)'!AU41))</f>
        <v>0</v>
      </c>
      <c r="AW41" s="38">
        <f t="shared" ca="1" si="26"/>
        <v>0</v>
      </c>
      <c r="AX41" s="38"/>
      <c r="AY41" s="40">
        <f t="shared" ca="1" si="20"/>
        <v>0</v>
      </c>
      <c r="AZ41" s="7"/>
      <c r="BA41" s="9">
        <f t="shared" ca="1" si="5"/>
        <v>0</v>
      </c>
      <c r="BC41" s="10">
        <f t="shared" ca="1" si="6"/>
        <v>0</v>
      </c>
      <c r="BD41" s="19">
        <f t="shared" si="25"/>
        <v>0</v>
      </c>
      <c r="BE41" s="1">
        <f>IF(BD41=0,0,INDEX(Catégories!$D$20:$R$20,1,'Echantillon (2)'!BD41))</f>
        <v>0</v>
      </c>
      <c r="BF41" s="38">
        <f t="shared" ca="1" si="21"/>
        <v>0</v>
      </c>
    </row>
    <row r="42" spans="1:58" x14ac:dyDescent="0.3">
      <c r="A42" s="53">
        <f t="shared" ca="1" si="22"/>
        <v>21</v>
      </c>
      <c r="B42" s="19">
        <f ca="1">IF(A42=0,0,HLOOKUP(A42-1,OFFSET(Catégories!$D$18:$D$19,0,0,2,Catégories!$C$17),2,TRUE))</f>
        <v>7</v>
      </c>
      <c r="C42" s="19">
        <f ca="1">IF(A42=0,0,A42-OFFSET(Catégories!$D$18,0,B42-1,,))</f>
        <v>3</v>
      </c>
      <c r="F42" s="1" t="str">
        <f ca="1">IF(A42=0,0,INDEX(Catégories!$D$20:$R$20,1,'Echantillon (2)'!B42))</f>
        <v>7. Plastiques</v>
      </c>
      <c r="G42" s="1" t="str">
        <f ca="1">IF(A42=0,0,INDEX(OFFSET(Catégories!$D$21:$D$31,0,0,10,Catégories!$C$17),'Echantillon (2)'!C42,'Echantillon (2)'!B42))</f>
        <v>7.3 Bouteilles d'eau</v>
      </c>
      <c r="I42" s="41">
        <v>0</v>
      </c>
      <c r="J42" s="41">
        <v>0</v>
      </c>
      <c r="K42" s="41">
        <f t="shared" si="7"/>
        <v>0</v>
      </c>
      <c r="L42" s="6"/>
      <c r="M42" s="38">
        <f t="shared" si="8"/>
        <v>0</v>
      </c>
      <c r="N42" s="38"/>
      <c r="O42" s="38">
        <f t="shared" si="9"/>
        <v>0</v>
      </c>
      <c r="Q42" s="41">
        <v>0</v>
      </c>
      <c r="R42" s="41">
        <v>0</v>
      </c>
      <c r="S42" s="41">
        <f t="shared" si="10"/>
        <v>0</v>
      </c>
      <c r="T42" s="6"/>
      <c r="U42" s="38">
        <f t="shared" si="11"/>
        <v>0</v>
      </c>
      <c r="V42" s="38"/>
      <c r="W42" s="38">
        <f t="shared" si="12"/>
        <v>0</v>
      </c>
      <c r="Y42" s="41">
        <v>0</v>
      </c>
      <c r="Z42" s="41">
        <v>0</v>
      </c>
      <c r="AA42" s="41">
        <f t="shared" si="13"/>
        <v>0</v>
      </c>
      <c r="AB42" s="6"/>
      <c r="AC42" s="38">
        <f t="shared" si="14"/>
        <v>0</v>
      </c>
      <c r="AD42" s="38"/>
      <c r="AE42" s="38">
        <f t="shared" si="15"/>
        <v>0</v>
      </c>
      <c r="AH42" s="41">
        <f t="shared" si="16"/>
        <v>0</v>
      </c>
      <c r="AI42" s="41">
        <f t="shared" si="2"/>
        <v>0</v>
      </c>
      <c r="AJ42" s="41">
        <f t="shared" si="3"/>
        <v>0</v>
      </c>
      <c r="AK42" s="41">
        <f t="shared" ca="1" si="17"/>
        <v>0</v>
      </c>
      <c r="AL42" s="38">
        <f t="shared" ca="1" si="18"/>
        <v>0</v>
      </c>
      <c r="AO42" s="1" t="str">
        <f ca="1">IF(A42=0,0,INDEX(OFFSET(Catégories!$D$21:$D$31,0,0,10,Catégories!$C$17),'Echantillon (2)'!C42,'Echantillon (2)'!B42))</f>
        <v>7.3 Bouteilles d'eau</v>
      </c>
      <c r="AP42" s="38">
        <f t="shared" ca="1" si="4"/>
        <v>0</v>
      </c>
      <c r="AR42" s="19">
        <f t="shared" si="23"/>
        <v>0</v>
      </c>
      <c r="AS42" s="1">
        <f>IF(AR42=0,0,INDEX(Catégories!$D$20:$R$20,1,'Echantillon (2)'!AR42))</f>
        <v>0</v>
      </c>
      <c r="AT42" s="38">
        <f t="shared" ca="1" si="19"/>
        <v>0</v>
      </c>
      <c r="AU42" s="19">
        <f t="shared" si="24"/>
        <v>0</v>
      </c>
      <c r="AV42" s="1">
        <f>IF(AU42=0,0,INDEX(Catégories!$D$20:$R$20,1,'Echantillon (2)'!AU42))</f>
        <v>0</v>
      </c>
      <c r="AW42" s="38">
        <f t="shared" ca="1" si="26"/>
        <v>0</v>
      </c>
      <c r="AX42" s="38"/>
      <c r="AY42" s="40">
        <f t="shared" ca="1" si="20"/>
        <v>0</v>
      </c>
      <c r="AZ42" s="7"/>
      <c r="BA42" s="9">
        <f t="shared" ca="1" si="5"/>
        <v>0</v>
      </c>
      <c r="BC42" s="10">
        <f t="shared" ca="1" si="6"/>
        <v>0</v>
      </c>
      <c r="BD42" s="19">
        <f t="shared" si="25"/>
        <v>0</v>
      </c>
      <c r="BE42" s="1">
        <f>IF(BD42=0,0,INDEX(Catégories!$D$20:$R$20,1,'Echantillon (2)'!BD42))</f>
        <v>0</v>
      </c>
      <c r="BF42" s="38">
        <f t="shared" ca="1" si="21"/>
        <v>0</v>
      </c>
    </row>
    <row r="43" spans="1:58" x14ac:dyDescent="0.3">
      <c r="A43" s="53">
        <f t="shared" ca="1" si="22"/>
        <v>22</v>
      </c>
      <c r="B43" s="19">
        <f ca="1">IF(A43=0,0,HLOOKUP(A43-1,OFFSET(Catégories!$D$18:$D$19,0,0,2,Catégories!$C$17),2,TRUE))</f>
        <v>7</v>
      </c>
      <c r="C43" s="19">
        <f ca="1">IF(A43=0,0,A43-OFFSET(Catégories!$D$18,0,B43-1,,))</f>
        <v>4</v>
      </c>
      <c r="F43" s="1" t="str">
        <f ca="1">IF(A43=0,0,INDEX(Catégories!$D$20:$R$20,1,'Echantillon (2)'!B43))</f>
        <v>7. Plastiques</v>
      </c>
      <c r="G43" s="1" t="str">
        <f ca="1">IF(A43=0,0,INDEX(OFFSET(Catégories!$D$21:$D$31,0,0,10,Catégories!$C$17),'Echantillon (2)'!C43,'Echantillon (2)'!B43))</f>
        <v xml:space="preserve">7.4 Bouteilles et flacons en PET </v>
      </c>
      <c r="I43" s="41">
        <v>0</v>
      </c>
      <c r="J43" s="41">
        <v>0</v>
      </c>
      <c r="K43" s="41">
        <f t="shared" si="7"/>
        <v>0</v>
      </c>
      <c r="L43" s="6"/>
      <c r="M43" s="38">
        <f t="shared" si="8"/>
        <v>0</v>
      </c>
      <c r="N43" s="38"/>
      <c r="O43" s="38">
        <f t="shared" si="9"/>
        <v>0</v>
      </c>
      <c r="Q43" s="41">
        <v>0</v>
      </c>
      <c r="R43" s="41">
        <v>0</v>
      </c>
      <c r="S43" s="41">
        <f t="shared" si="10"/>
        <v>0</v>
      </c>
      <c r="T43" s="6"/>
      <c r="U43" s="38">
        <f t="shared" si="11"/>
        <v>0</v>
      </c>
      <c r="V43" s="38"/>
      <c r="W43" s="38">
        <f t="shared" si="12"/>
        <v>0</v>
      </c>
      <c r="Y43" s="41">
        <v>4</v>
      </c>
      <c r="Z43" s="41">
        <v>0</v>
      </c>
      <c r="AA43" s="41">
        <f t="shared" si="13"/>
        <v>4</v>
      </c>
      <c r="AB43" s="6"/>
      <c r="AC43" s="38">
        <f t="shared" ca="1" si="14"/>
        <v>0.30769230769230771</v>
      </c>
      <c r="AD43" s="38"/>
      <c r="AE43" s="38">
        <f t="shared" si="15"/>
        <v>0.1762114537444934</v>
      </c>
      <c r="AH43" s="41">
        <f t="shared" si="16"/>
        <v>0</v>
      </c>
      <c r="AI43" s="41">
        <f t="shared" si="2"/>
        <v>0</v>
      </c>
      <c r="AJ43" s="41">
        <f t="shared" si="3"/>
        <v>22.667841409691629</v>
      </c>
      <c r="AK43" s="41">
        <f t="shared" ca="1" si="17"/>
        <v>22.667841409691629</v>
      </c>
      <c r="AL43" s="38">
        <f t="shared" ca="1" si="18"/>
        <v>0.17206207010678604</v>
      </c>
      <c r="AO43" s="1" t="str">
        <f ca="1">IF(A43=0,0,INDEX(OFFSET(Catégories!$D$21:$D$31,0,0,10,Catégories!$C$17),'Echantillon (2)'!C43,'Echantillon (2)'!B43))</f>
        <v xml:space="preserve">7.4 Bouteilles et flacons en PET </v>
      </c>
      <c r="AP43" s="38">
        <f t="shared" ca="1" si="4"/>
        <v>4.1214257108530238E-2</v>
      </c>
      <c r="AR43" s="19">
        <f t="shared" si="23"/>
        <v>0</v>
      </c>
      <c r="AS43" s="1">
        <f>IF(AR43=0,0,INDEX(Catégories!$D$20:$R$20,1,'Echantillon (2)'!AR43))</f>
        <v>0</v>
      </c>
      <c r="AT43" s="38">
        <f t="shared" ca="1" si="19"/>
        <v>0</v>
      </c>
      <c r="AU43" s="19">
        <f t="shared" si="24"/>
        <v>0</v>
      </c>
      <c r="AV43" s="1">
        <f>IF(AU43=0,0,INDEX(Catégories!$D$20:$R$20,1,'Echantillon (2)'!AU43))</f>
        <v>0</v>
      </c>
      <c r="AW43" s="38">
        <f t="shared" ca="1" si="26"/>
        <v>0</v>
      </c>
      <c r="AX43" s="38"/>
      <c r="AY43" s="40">
        <f t="shared" ca="1" si="20"/>
        <v>0</v>
      </c>
      <c r="AZ43" s="7"/>
      <c r="BA43" s="9">
        <f t="shared" ca="1" si="5"/>
        <v>0</v>
      </c>
      <c r="BC43" s="10">
        <f t="shared" ca="1" si="6"/>
        <v>0</v>
      </c>
      <c r="BD43" s="19">
        <f t="shared" si="25"/>
        <v>0</v>
      </c>
      <c r="BE43" s="1">
        <f>IF(BD43=0,0,INDEX(Catégories!$D$20:$R$20,1,'Echantillon (2)'!BD43))</f>
        <v>0</v>
      </c>
      <c r="BF43" s="38">
        <f t="shared" ca="1" si="21"/>
        <v>0</v>
      </c>
    </row>
    <row r="44" spans="1:58" x14ac:dyDescent="0.3">
      <c r="A44" s="53">
        <f t="shared" ca="1" si="22"/>
        <v>23</v>
      </c>
      <c r="B44" s="19">
        <f ca="1">IF(A44=0,0,HLOOKUP(A44-1,OFFSET(Catégories!$D$18:$D$19,0,0,2,Catégories!$C$17),2,TRUE))</f>
        <v>7</v>
      </c>
      <c r="C44" s="19">
        <f ca="1">IF(A44=0,0,A44-OFFSET(Catégories!$D$18,0,B44-1,,))</f>
        <v>5</v>
      </c>
      <c r="F44" s="1" t="str">
        <f ca="1">IF(A44=0,0,INDEX(Catégories!$D$20:$R$20,1,'Echantillon (2)'!B44))</f>
        <v>7. Plastiques</v>
      </c>
      <c r="G44" s="1" t="str">
        <f ca="1">IF(A44=0,0,INDEX(OFFSET(Catégories!$D$21:$D$31,0,0,10,Catégories!$C$17),'Echantillon (2)'!C44,'Echantillon (2)'!B44))</f>
        <v>7.5 Bouteilles et flacons polyoléfines</v>
      </c>
      <c r="I44" s="41">
        <v>0</v>
      </c>
      <c r="J44" s="41">
        <v>0</v>
      </c>
      <c r="K44" s="41">
        <f t="shared" si="7"/>
        <v>0</v>
      </c>
      <c r="L44" s="6"/>
      <c r="M44" s="38">
        <f t="shared" si="8"/>
        <v>0</v>
      </c>
      <c r="N44" s="38"/>
      <c r="O44" s="38">
        <f t="shared" si="9"/>
        <v>0</v>
      </c>
      <c r="Q44" s="41">
        <v>0</v>
      </c>
      <c r="R44" s="41">
        <v>0</v>
      </c>
      <c r="S44" s="41">
        <f t="shared" si="10"/>
        <v>0</v>
      </c>
      <c r="T44" s="6"/>
      <c r="U44" s="38">
        <f t="shared" si="11"/>
        <v>0</v>
      </c>
      <c r="V44" s="38"/>
      <c r="W44" s="38">
        <f t="shared" si="12"/>
        <v>0</v>
      </c>
      <c r="Y44" s="41">
        <v>0</v>
      </c>
      <c r="Z44" s="41">
        <v>0</v>
      </c>
      <c r="AA44" s="41">
        <f t="shared" si="13"/>
        <v>0</v>
      </c>
      <c r="AB44" s="6"/>
      <c r="AC44" s="38">
        <f t="shared" si="14"/>
        <v>0</v>
      </c>
      <c r="AD44" s="38"/>
      <c r="AE44" s="38">
        <f t="shared" si="15"/>
        <v>0</v>
      </c>
      <c r="AH44" s="41">
        <f t="shared" si="16"/>
        <v>0</v>
      </c>
      <c r="AI44" s="41">
        <f t="shared" si="2"/>
        <v>0</v>
      </c>
      <c r="AJ44" s="41">
        <f t="shared" si="3"/>
        <v>0</v>
      </c>
      <c r="AK44" s="41">
        <f t="shared" ca="1" si="17"/>
        <v>0</v>
      </c>
      <c r="AL44" s="38">
        <f t="shared" ca="1" si="18"/>
        <v>0</v>
      </c>
      <c r="AO44" s="1" t="str">
        <f ca="1">IF(A44=0,0,INDEX(OFFSET(Catégories!$D$21:$D$31,0,0,10,Catégories!$C$17),'Echantillon (2)'!C44,'Echantillon (2)'!B44))</f>
        <v>7.5 Bouteilles et flacons polyoléfines</v>
      </c>
      <c r="AP44" s="38">
        <f t="shared" ca="1" si="4"/>
        <v>0</v>
      </c>
      <c r="AT44" s="38">
        <f t="shared" ca="1" si="19"/>
        <v>0</v>
      </c>
      <c r="AW44" s="36"/>
      <c r="AX44" s="36"/>
      <c r="AY44" s="40">
        <f t="shared" si="20"/>
        <v>0</v>
      </c>
      <c r="BA44" s="9">
        <f t="shared" ca="1" si="5"/>
        <v>0</v>
      </c>
      <c r="BC44" s="10">
        <f t="shared" ca="1" si="6"/>
        <v>0</v>
      </c>
      <c r="BF44" s="38">
        <f t="shared" ca="1" si="21"/>
        <v>0</v>
      </c>
    </row>
    <row r="45" spans="1:58" x14ac:dyDescent="0.3">
      <c r="A45" s="53">
        <f t="shared" ca="1" si="22"/>
        <v>24</v>
      </c>
      <c r="B45" s="19">
        <f ca="1">IF(A45=0,0,HLOOKUP(A45-1,OFFSET(Catégories!$D$18:$D$19,0,0,2,Catégories!$C$17),2,TRUE))</f>
        <v>7</v>
      </c>
      <c r="C45" s="19">
        <f ca="1">IF(A45=0,0,A45-OFFSET(Catégories!$D$18,0,B45-1,,))</f>
        <v>6</v>
      </c>
      <c r="F45" s="1" t="str">
        <f ca="1">IF(A45=0,0,INDEX(Catégories!$D$20:$R$20,1,'Echantillon (2)'!B45))</f>
        <v>7. Plastiques</v>
      </c>
      <c r="G45" s="1" t="str">
        <f ca="1">IF(A45=0,0,INDEX(OFFSET(Catégories!$D$21:$D$31,0,0,10,Catégories!$C$17),'Echantillon (2)'!C45,'Echantillon (2)'!B45))</f>
        <v>7.6 Emballage polystyrène expansé</v>
      </c>
      <c r="I45" s="41">
        <v>0</v>
      </c>
      <c r="J45" s="41">
        <v>0</v>
      </c>
      <c r="K45" s="41">
        <f t="shared" si="7"/>
        <v>0</v>
      </c>
      <c r="L45" s="6"/>
      <c r="M45" s="38">
        <f t="shared" si="8"/>
        <v>0</v>
      </c>
      <c r="N45" s="38"/>
      <c r="O45" s="38">
        <f t="shared" si="9"/>
        <v>0</v>
      </c>
      <c r="Q45" s="41">
        <v>0</v>
      </c>
      <c r="R45" s="41">
        <v>0</v>
      </c>
      <c r="S45" s="41">
        <f t="shared" si="10"/>
        <v>0</v>
      </c>
      <c r="T45" s="6"/>
      <c r="U45" s="38">
        <f t="shared" si="11"/>
        <v>0</v>
      </c>
      <c r="V45" s="38"/>
      <c r="W45" s="38">
        <f t="shared" si="12"/>
        <v>0</v>
      </c>
      <c r="Y45" s="41">
        <v>0</v>
      </c>
      <c r="Z45" s="41">
        <v>0</v>
      </c>
      <c r="AA45" s="41">
        <f t="shared" si="13"/>
        <v>0</v>
      </c>
      <c r="AB45" s="6"/>
      <c r="AC45" s="38">
        <f t="shared" si="14"/>
        <v>0</v>
      </c>
      <c r="AD45" s="38"/>
      <c r="AE45" s="38">
        <f t="shared" si="15"/>
        <v>0</v>
      </c>
      <c r="AH45" s="41">
        <f t="shared" si="16"/>
        <v>0</v>
      </c>
      <c r="AI45" s="41">
        <f t="shared" si="2"/>
        <v>0</v>
      </c>
      <c r="AJ45" s="41">
        <f t="shared" si="3"/>
        <v>0</v>
      </c>
      <c r="AK45" s="41">
        <f t="shared" ca="1" si="17"/>
        <v>0</v>
      </c>
      <c r="AL45" s="38">
        <f t="shared" ca="1" si="18"/>
        <v>0</v>
      </c>
      <c r="AO45" s="1" t="str">
        <f ca="1">IF(A45=0,0,INDEX(OFFSET(Catégories!$D$21:$D$31,0,0,10,Catégories!$C$17),'Echantillon (2)'!C45,'Echantillon (2)'!B45))</f>
        <v>7.6 Emballage polystyrène expansé</v>
      </c>
      <c r="AP45" s="38">
        <f t="shared" ca="1" si="4"/>
        <v>0</v>
      </c>
      <c r="AT45" s="38">
        <f t="shared" ca="1" si="19"/>
        <v>0</v>
      </c>
      <c r="AW45" s="36"/>
      <c r="AX45" s="36"/>
      <c r="AY45" s="40">
        <f t="shared" si="20"/>
        <v>0</v>
      </c>
      <c r="BA45" s="9">
        <f t="shared" ca="1" si="5"/>
        <v>0</v>
      </c>
      <c r="BC45" s="10">
        <f t="shared" ca="1" si="6"/>
        <v>0</v>
      </c>
      <c r="BF45" s="38">
        <f t="shared" ca="1" si="21"/>
        <v>0</v>
      </c>
    </row>
    <row r="46" spans="1:58" x14ac:dyDescent="0.3">
      <c r="A46" s="53">
        <f t="shared" ca="1" si="22"/>
        <v>25</v>
      </c>
      <c r="B46" s="19">
        <f ca="1">IF(A46=0,0,HLOOKUP(A46-1,OFFSET(Catégories!$D$18:$D$19,0,0,2,Catégories!$C$17),2,TRUE))</f>
        <v>7</v>
      </c>
      <c r="C46" s="19">
        <f ca="1">IF(A46=0,0,A46-OFFSET(Catégories!$D$18,0,B46-1,,))</f>
        <v>7</v>
      </c>
      <c r="F46" s="1" t="str">
        <f ca="1">IF(A46=0,0,INDEX(Catégories!$D$20:$R$20,1,'Echantillon (2)'!B46))</f>
        <v>7. Plastiques</v>
      </c>
      <c r="G46" s="1" t="str">
        <f ca="1">IF(A46=0,0,INDEX(OFFSET(Catégories!$D$21:$D$31,0,0,10,Catégories!$C$17),'Echantillon (2)'!C46,'Echantillon (2)'!B46))</f>
        <v>7.7 Autres emballages plastiques</v>
      </c>
      <c r="I46" s="41">
        <v>0</v>
      </c>
      <c r="J46" s="41">
        <v>0</v>
      </c>
      <c r="K46" s="41">
        <f t="shared" si="7"/>
        <v>0</v>
      </c>
      <c r="L46" s="6"/>
      <c r="M46" s="38">
        <f t="shared" si="8"/>
        <v>0</v>
      </c>
      <c r="N46" s="38"/>
      <c r="O46" s="38">
        <f t="shared" si="9"/>
        <v>0</v>
      </c>
      <c r="Q46" s="41">
        <v>0</v>
      </c>
      <c r="R46" s="41">
        <v>0</v>
      </c>
      <c r="S46" s="41">
        <f t="shared" si="10"/>
        <v>0</v>
      </c>
      <c r="T46" s="6"/>
      <c r="U46" s="38">
        <f t="shared" si="11"/>
        <v>0</v>
      </c>
      <c r="V46" s="38"/>
      <c r="W46" s="38">
        <f t="shared" si="12"/>
        <v>0</v>
      </c>
      <c r="Y46" s="41">
        <v>0</v>
      </c>
      <c r="Z46" s="41">
        <v>0</v>
      </c>
      <c r="AA46" s="41">
        <f t="shared" si="13"/>
        <v>0</v>
      </c>
      <c r="AB46" s="6"/>
      <c r="AC46" s="38">
        <f t="shared" si="14"/>
        <v>0</v>
      </c>
      <c r="AD46" s="38"/>
      <c r="AE46" s="38">
        <f t="shared" si="15"/>
        <v>0</v>
      </c>
      <c r="AH46" s="41">
        <f t="shared" si="16"/>
        <v>0</v>
      </c>
      <c r="AI46" s="41">
        <f t="shared" si="2"/>
        <v>0</v>
      </c>
      <c r="AJ46" s="41">
        <f t="shared" si="3"/>
        <v>0</v>
      </c>
      <c r="AK46" s="41">
        <f t="shared" ca="1" si="17"/>
        <v>0</v>
      </c>
      <c r="AL46" s="38">
        <f t="shared" ca="1" si="18"/>
        <v>0</v>
      </c>
      <c r="AO46" s="1" t="str">
        <f ca="1">IF(A46=0,0,INDEX(OFFSET(Catégories!$D$21:$D$31,0,0,10,Catégories!$C$17),'Echantillon (2)'!C46,'Echantillon (2)'!B46))</f>
        <v>7.7 Autres emballages plastiques</v>
      </c>
      <c r="AP46" s="38">
        <f t="shared" ca="1" si="4"/>
        <v>0</v>
      </c>
      <c r="AT46" s="38">
        <f t="shared" ca="1" si="19"/>
        <v>0</v>
      </c>
      <c r="AW46" s="36"/>
      <c r="AX46" s="36"/>
      <c r="AY46" s="40">
        <f t="shared" si="20"/>
        <v>0</v>
      </c>
      <c r="BA46" s="9">
        <f t="shared" ca="1" si="5"/>
        <v>0</v>
      </c>
      <c r="BC46" s="10">
        <f t="shared" ca="1" si="6"/>
        <v>0</v>
      </c>
      <c r="BF46" s="38">
        <f t="shared" ca="1" si="21"/>
        <v>0</v>
      </c>
    </row>
    <row r="47" spans="1:58" x14ac:dyDescent="0.3">
      <c r="A47" s="53">
        <f t="shared" ca="1" si="22"/>
        <v>26</v>
      </c>
      <c r="B47" s="19">
        <f ca="1">IF(A47=0,0,HLOOKUP(A47-1,OFFSET(Catégories!$D$18:$D$19,0,0,2,Catégories!$C$17),2,TRUE))</f>
        <v>7</v>
      </c>
      <c r="C47" s="19">
        <f ca="1">IF(A47=0,0,A47-OFFSET(Catégories!$D$18,0,B47-1,,))</f>
        <v>8</v>
      </c>
      <c r="F47" s="1" t="str">
        <f ca="1">IF(A47=0,0,INDEX(Catégories!$D$20:$R$20,1,'Echantillon (2)'!B47))</f>
        <v>7. Plastiques</v>
      </c>
      <c r="G47" s="1" t="str">
        <f ca="1">IF(A47=0,0,INDEX(OFFSET(Catégories!$D$21:$D$31,0,0,10,Catégories!$C$17),'Echantillon (2)'!C47,'Echantillon (2)'!B47))</f>
        <v>7.8 Autres plastiques</v>
      </c>
      <c r="I47" s="41">
        <v>0</v>
      </c>
      <c r="J47" s="41">
        <v>0</v>
      </c>
      <c r="K47" s="41">
        <f t="shared" si="7"/>
        <v>0</v>
      </c>
      <c r="L47" s="6"/>
      <c r="M47" s="38">
        <f t="shared" si="8"/>
        <v>0</v>
      </c>
      <c r="N47" s="38"/>
      <c r="O47" s="38">
        <f t="shared" si="9"/>
        <v>0</v>
      </c>
      <c r="Q47" s="41">
        <v>0</v>
      </c>
      <c r="R47" s="41">
        <v>0</v>
      </c>
      <c r="S47" s="41">
        <f t="shared" si="10"/>
        <v>0</v>
      </c>
      <c r="T47" s="6"/>
      <c r="U47" s="38">
        <f t="shared" si="11"/>
        <v>0</v>
      </c>
      <c r="V47" s="38"/>
      <c r="W47" s="38">
        <f t="shared" si="12"/>
        <v>0</v>
      </c>
      <c r="Y47" s="41">
        <v>4</v>
      </c>
      <c r="Z47" s="41">
        <v>0</v>
      </c>
      <c r="AA47" s="41">
        <f t="shared" si="13"/>
        <v>4</v>
      </c>
      <c r="AB47" s="6"/>
      <c r="AC47" s="38">
        <f t="shared" ca="1" si="14"/>
        <v>0.30769230769230771</v>
      </c>
      <c r="AD47" s="38"/>
      <c r="AE47" s="38">
        <f t="shared" si="15"/>
        <v>0.1762114537444934</v>
      </c>
      <c r="AH47" s="41">
        <f t="shared" si="16"/>
        <v>0</v>
      </c>
      <c r="AI47" s="41">
        <f t="shared" si="2"/>
        <v>0</v>
      </c>
      <c r="AJ47" s="41">
        <f t="shared" si="3"/>
        <v>22.667841409691629</v>
      </c>
      <c r="AK47" s="41">
        <f t="shared" ca="1" si="17"/>
        <v>22.667841409691629</v>
      </c>
      <c r="AL47" s="38">
        <f t="shared" ca="1" si="18"/>
        <v>0.17206207010678604</v>
      </c>
      <c r="AO47" s="1" t="str">
        <f ca="1">IF(A47=0,0,INDEX(OFFSET(Catégories!$D$21:$D$31,0,0,10,Catégories!$C$17),'Echantillon (2)'!C47,'Echantillon (2)'!B47))</f>
        <v>7.8 Autres plastiques</v>
      </c>
      <c r="AP47" s="38">
        <f t="shared" ca="1" si="4"/>
        <v>4.1214257108530238E-2</v>
      </c>
      <c r="AT47" s="38">
        <f t="shared" ca="1" si="19"/>
        <v>0</v>
      </c>
      <c r="AW47" s="36"/>
      <c r="AX47" s="36"/>
      <c r="AY47" s="40">
        <f t="shared" si="20"/>
        <v>0</v>
      </c>
      <c r="BA47" s="9">
        <f t="shared" ca="1" si="5"/>
        <v>0</v>
      </c>
      <c r="BC47" s="10">
        <f t="shared" ca="1" si="6"/>
        <v>0</v>
      </c>
      <c r="BF47" s="38">
        <f t="shared" ca="1" si="21"/>
        <v>0</v>
      </c>
    </row>
    <row r="48" spans="1:58" x14ac:dyDescent="0.3">
      <c r="A48" s="53">
        <f t="shared" ca="1" si="22"/>
        <v>27</v>
      </c>
      <c r="B48" s="19">
        <f ca="1">IF(A48=0,0,HLOOKUP(A48-1,OFFSET(Catégories!$D$18:$D$19,0,0,2,Catégories!$C$17),2,TRUE))</f>
        <v>8</v>
      </c>
      <c r="C48" s="19">
        <f ca="1">IF(A48=0,0,A48-OFFSET(Catégories!$D$18,0,B48-1,,))</f>
        <v>1</v>
      </c>
      <c r="F48" s="1" t="str">
        <f ca="1">IF(A48=0,0,INDEX(Catégories!$D$20:$R$20,1,'Echantillon (2)'!B48))</f>
        <v>8. Combustibles non classés</v>
      </c>
      <c r="G48" s="1" t="str">
        <f ca="1">IF(A48=0,0,INDEX(OFFSET(Catégories!$D$21:$D$31,0,0,10,Catégories!$C$17),'Echantillon (2)'!C48,'Echantillon (2)'!B48))</f>
        <v>8.1 Emballages en bois</v>
      </c>
      <c r="I48" s="41">
        <v>0</v>
      </c>
      <c r="J48" s="41">
        <v>0</v>
      </c>
      <c r="K48" s="41">
        <f t="shared" si="7"/>
        <v>0</v>
      </c>
      <c r="L48" s="6"/>
      <c r="M48" s="38">
        <f t="shared" si="8"/>
        <v>0</v>
      </c>
      <c r="N48" s="38"/>
      <c r="O48" s="38">
        <f t="shared" si="9"/>
        <v>0</v>
      </c>
      <c r="Q48" s="41">
        <v>0</v>
      </c>
      <c r="R48" s="41">
        <v>0</v>
      </c>
      <c r="S48" s="41">
        <f t="shared" si="10"/>
        <v>0</v>
      </c>
      <c r="T48" s="6"/>
      <c r="U48" s="38">
        <f t="shared" si="11"/>
        <v>0</v>
      </c>
      <c r="V48" s="38"/>
      <c r="W48" s="38">
        <f t="shared" si="12"/>
        <v>0</v>
      </c>
      <c r="Y48" s="41">
        <v>0</v>
      </c>
      <c r="Z48" s="41">
        <v>0</v>
      </c>
      <c r="AA48" s="41">
        <f t="shared" si="13"/>
        <v>0</v>
      </c>
      <c r="AB48" s="6"/>
      <c r="AC48" s="38">
        <f t="shared" si="14"/>
        <v>0</v>
      </c>
      <c r="AD48" s="38"/>
      <c r="AE48" s="38">
        <f t="shared" si="15"/>
        <v>0</v>
      </c>
      <c r="AH48" s="41">
        <f t="shared" si="16"/>
        <v>0</v>
      </c>
      <c r="AI48" s="41">
        <f t="shared" si="2"/>
        <v>0</v>
      </c>
      <c r="AJ48" s="41">
        <f t="shared" si="3"/>
        <v>0</v>
      </c>
      <c r="AK48" s="41">
        <f t="shared" ca="1" si="17"/>
        <v>0</v>
      </c>
      <c r="AL48" s="38">
        <f t="shared" ca="1" si="18"/>
        <v>0</v>
      </c>
      <c r="AO48" s="1" t="str">
        <f ca="1">IF(A48=0,0,INDEX(OFFSET(Catégories!$D$21:$D$31,0,0,10,Catégories!$C$17),'Echantillon (2)'!C48,'Echantillon (2)'!B48))</f>
        <v>8.1 Emballages en bois</v>
      </c>
      <c r="AP48" s="38">
        <f t="shared" ca="1" si="4"/>
        <v>0</v>
      </c>
      <c r="AT48" s="38">
        <f t="shared" ca="1" si="19"/>
        <v>0</v>
      </c>
      <c r="AW48" s="36"/>
      <c r="AX48" s="36"/>
      <c r="AY48" s="40">
        <f t="shared" si="20"/>
        <v>0</v>
      </c>
      <c r="BA48" s="9">
        <f t="shared" ca="1" si="5"/>
        <v>0</v>
      </c>
      <c r="BC48" s="10">
        <f t="shared" ca="1" si="6"/>
        <v>0</v>
      </c>
      <c r="BF48" s="38">
        <f t="shared" ca="1" si="21"/>
        <v>0</v>
      </c>
    </row>
    <row r="49" spans="1:58" x14ac:dyDescent="0.3">
      <c r="A49" s="53">
        <f t="shared" ca="1" si="22"/>
        <v>28</v>
      </c>
      <c r="B49" s="19">
        <f ca="1">IF(A49=0,0,HLOOKUP(A49-1,OFFSET(Catégories!$D$18:$D$19,0,0,2,Catégories!$C$17),2,TRUE))</f>
        <v>8</v>
      </c>
      <c r="C49" s="19">
        <f ca="1">IF(A49=0,0,A49-OFFSET(Catégories!$D$18,0,B49-1,,))</f>
        <v>2</v>
      </c>
      <c r="F49" s="1" t="str">
        <f ca="1">IF(A49=0,0,INDEX(Catégories!$D$20:$R$20,1,'Echantillon (2)'!B49))</f>
        <v>8. Combustibles non classés</v>
      </c>
      <c r="G49" s="1" t="str">
        <f ca="1">IF(A49=0,0,INDEX(OFFSET(Catégories!$D$21:$D$31,0,0,10,Catégories!$C$17),'Echantillon (2)'!C49,'Echantillon (2)'!B49))</f>
        <v>8.2 Autres combustibles</v>
      </c>
      <c r="I49" s="41">
        <v>0</v>
      </c>
      <c r="J49" s="41">
        <v>0</v>
      </c>
      <c r="K49" s="41">
        <f t="shared" si="7"/>
        <v>0</v>
      </c>
      <c r="L49" s="6"/>
      <c r="M49" s="38">
        <f t="shared" si="8"/>
        <v>0</v>
      </c>
      <c r="N49" s="38"/>
      <c r="O49" s="38">
        <f t="shared" si="9"/>
        <v>0</v>
      </c>
      <c r="Q49" s="41">
        <v>0</v>
      </c>
      <c r="R49" s="41">
        <v>0</v>
      </c>
      <c r="S49" s="41">
        <f t="shared" si="10"/>
        <v>0</v>
      </c>
      <c r="T49" s="6"/>
      <c r="U49" s="38">
        <f t="shared" si="11"/>
        <v>0</v>
      </c>
      <c r="V49" s="38"/>
      <c r="W49" s="38">
        <f t="shared" si="12"/>
        <v>0</v>
      </c>
      <c r="Y49" s="41">
        <v>0</v>
      </c>
      <c r="Z49" s="41">
        <v>0</v>
      </c>
      <c r="AA49" s="41">
        <f t="shared" si="13"/>
        <v>0</v>
      </c>
      <c r="AB49" s="6"/>
      <c r="AC49" s="38">
        <f t="shared" si="14"/>
        <v>0</v>
      </c>
      <c r="AD49" s="38"/>
      <c r="AE49" s="38">
        <f t="shared" si="15"/>
        <v>0</v>
      </c>
      <c r="AH49" s="41">
        <f t="shared" si="16"/>
        <v>0</v>
      </c>
      <c r="AI49" s="41">
        <f t="shared" si="2"/>
        <v>0</v>
      </c>
      <c r="AJ49" s="41">
        <f t="shared" si="3"/>
        <v>0</v>
      </c>
      <c r="AK49" s="41">
        <f t="shared" ca="1" si="17"/>
        <v>0</v>
      </c>
      <c r="AL49" s="38">
        <f t="shared" ca="1" si="18"/>
        <v>0</v>
      </c>
      <c r="AO49" s="1" t="str">
        <f ca="1">IF(A49=0,0,INDEX(OFFSET(Catégories!$D$21:$D$31,0,0,10,Catégories!$C$17),'Echantillon (2)'!C49,'Echantillon (2)'!B49))</f>
        <v>8.2 Autres combustibles</v>
      </c>
      <c r="AP49" s="38">
        <f t="shared" ca="1" si="4"/>
        <v>0</v>
      </c>
      <c r="AT49" s="38">
        <f t="shared" ca="1" si="19"/>
        <v>0</v>
      </c>
      <c r="AW49" s="36"/>
      <c r="AX49" s="36"/>
      <c r="AY49" s="40">
        <f t="shared" si="20"/>
        <v>0</v>
      </c>
      <c r="BA49" s="9">
        <f t="shared" ca="1" si="5"/>
        <v>0</v>
      </c>
      <c r="BC49" s="10">
        <f t="shared" ca="1" si="6"/>
        <v>0</v>
      </c>
      <c r="BF49" s="38">
        <f t="shared" ca="1" si="21"/>
        <v>0</v>
      </c>
    </row>
    <row r="50" spans="1:58" x14ac:dyDescent="0.3">
      <c r="A50" s="53">
        <f t="shared" ca="1" si="22"/>
        <v>29</v>
      </c>
      <c r="B50" s="19">
        <f ca="1">IF(A50=0,0,HLOOKUP(A50-1,OFFSET(Catégories!$D$18:$D$19,0,0,2,Catégories!$C$17),2,TRUE))</f>
        <v>9</v>
      </c>
      <c r="C50" s="19">
        <f ca="1">IF(A50=0,0,A50-OFFSET(Catégories!$D$18,0,B50-1,,))</f>
        <v>1</v>
      </c>
      <c r="F50" s="1" t="str">
        <f ca="1">IF(A50=0,0,INDEX(Catégories!$D$20:$R$20,1,'Echantillon (2)'!B50))</f>
        <v>9. Verre</v>
      </c>
      <c r="G50" s="1" t="str">
        <f ca="1">IF(A50=0,0,INDEX(OFFSET(Catégories!$D$21:$D$31,0,0,10,Catégories!$C$17),'Echantillon (2)'!C50,'Echantillon (2)'!B50))</f>
        <v>9.1 Emballages en verre incolore</v>
      </c>
      <c r="I50" s="41">
        <v>0</v>
      </c>
      <c r="J50" s="41">
        <v>0</v>
      </c>
      <c r="K50" s="41">
        <f t="shared" si="7"/>
        <v>0</v>
      </c>
      <c r="L50" s="6"/>
      <c r="M50" s="38">
        <f t="shared" si="8"/>
        <v>0</v>
      </c>
      <c r="N50" s="38"/>
      <c r="O50" s="38">
        <f t="shared" si="9"/>
        <v>0</v>
      </c>
      <c r="Q50" s="41">
        <v>0</v>
      </c>
      <c r="R50" s="41">
        <v>0</v>
      </c>
      <c r="S50" s="41">
        <f t="shared" si="10"/>
        <v>0</v>
      </c>
      <c r="T50" s="6"/>
      <c r="U50" s="38">
        <f t="shared" si="11"/>
        <v>0</v>
      </c>
      <c r="V50" s="38"/>
      <c r="W50" s="38">
        <f t="shared" si="12"/>
        <v>0</v>
      </c>
      <c r="Y50" s="41">
        <v>0</v>
      </c>
      <c r="Z50" s="41">
        <v>0</v>
      </c>
      <c r="AA50" s="41">
        <f t="shared" si="13"/>
        <v>0</v>
      </c>
      <c r="AB50" s="6"/>
      <c r="AC50" s="38">
        <f t="shared" si="14"/>
        <v>0</v>
      </c>
      <c r="AD50" s="38"/>
      <c r="AE50" s="38">
        <f t="shared" si="15"/>
        <v>0</v>
      </c>
      <c r="AH50" s="41">
        <f t="shared" si="16"/>
        <v>0</v>
      </c>
      <c r="AI50" s="41">
        <f t="shared" si="2"/>
        <v>0</v>
      </c>
      <c r="AJ50" s="41">
        <f t="shared" si="3"/>
        <v>0</v>
      </c>
      <c r="AK50" s="41">
        <f t="shared" ca="1" si="17"/>
        <v>0</v>
      </c>
      <c r="AL50" s="38">
        <f t="shared" ca="1" si="18"/>
        <v>0</v>
      </c>
      <c r="AO50" s="1" t="str">
        <f ca="1">IF(A50=0,0,INDEX(OFFSET(Catégories!$D$21:$D$31,0,0,10,Catégories!$C$17),'Echantillon (2)'!C50,'Echantillon (2)'!B50))</f>
        <v>9.1 Emballages en verre incolore</v>
      </c>
      <c r="AP50" s="38">
        <f t="shared" ca="1" si="4"/>
        <v>0</v>
      </c>
      <c r="AT50" s="38">
        <f t="shared" ca="1" si="19"/>
        <v>0</v>
      </c>
      <c r="AW50" s="36"/>
      <c r="AX50" s="36"/>
      <c r="AY50" s="40">
        <f t="shared" si="20"/>
        <v>0</v>
      </c>
      <c r="BA50" s="9">
        <f t="shared" ca="1" si="5"/>
        <v>0</v>
      </c>
      <c r="BC50" s="10">
        <f t="shared" ca="1" si="6"/>
        <v>0</v>
      </c>
      <c r="BF50" s="38">
        <f t="shared" ca="1" si="21"/>
        <v>0</v>
      </c>
    </row>
    <row r="51" spans="1:58" x14ac:dyDescent="0.3">
      <c r="A51" s="53">
        <f t="shared" ca="1" si="22"/>
        <v>30</v>
      </c>
      <c r="B51" s="19">
        <f ca="1">IF(A51=0,0,HLOOKUP(A51-1,OFFSET(Catégories!$D$18:$D$19,0,0,2,Catégories!$C$17),2,TRUE))</f>
        <v>9</v>
      </c>
      <c r="C51" s="19">
        <f ca="1">IF(A51=0,0,A51-OFFSET(Catégories!$D$18,0,B51-1,,))</f>
        <v>2</v>
      </c>
      <c r="F51" s="1" t="str">
        <f ca="1">IF(A51=0,0,INDEX(Catégories!$D$20:$R$20,1,'Echantillon (2)'!B51))</f>
        <v>9. Verre</v>
      </c>
      <c r="G51" s="1" t="str">
        <f ca="1">IF(A51=0,0,INDEX(OFFSET(Catégories!$D$21:$D$31,0,0,10,Catégories!$C$17),'Echantillon (2)'!C51,'Echantillon (2)'!B51))</f>
        <v xml:space="preserve">9.2 Emballages en verre de couleur </v>
      </c>
      <c r="I51" s="41">
        <v>0</v>
      </c>
      <c r="J51" s="41">
        <v>0</v>
      </c>
      <c r="K51" s="41">
        <f t="shared" si="7"/>
        <v>0</v>
      </c>
      <c r="L51" s="6"/>
      <c r="M51" s="38">
        <f t="shared" si="8"/>
        <v>0</v>
      </c>
      <c r="N51" s="38"/>
      <c r="O51" s="38">
        <f t="shared" si="9"/>
        <v>0</v>
      </c>
      <c r="Q51" s="41">
        <v>0</v>
      </c>
      <c r="R51" s="41">
        <v>0</v>
      </c>
      <c r="S51" s="41">
        <f t="shared" si="10"/>
        <v>0</v>
      </c>
      <c r="T51" s="6"/>
      <c r="U51" s="38">
        <f t="shared" si="11"/>
        <v>0</v>
      </c>
      <c r="V51" s="38"/>
      <c r="W51" s="38">
        <f t="shared" si="12"/>
        <v>0</v>
      </c>
      <c r="Y51" s="41">
        <v>0</v>
      </c>
      <c r="Z51" s="41">
        <v>0</v>
      </c>
      <c r="AA51" s="41">
        <f t="shared" si="13"/>
        <v>0</v>
      </c>
      <c r="AB51" s="6"/>
      <c r="AC51" s="38">
        <f t="shared" si="14"/>
        <v>0</v>
      </c>
      <c r="AD51" s="38"/>
      <c r="AE51" s="38">
        <f t="shared" si="15"/>
        <v>0</v>
      </c>
      <c r="AH51" s="41">
        <f t="shared" si="16"/>
        <v>0</v>
      </c>
      <c r="AI51" s="41">
        <f t="shared" si="2"/>
        <v>0</v>
      </c>
      <c r="AJ51" s="41">
        <f t="shared" si="3"/>
        <v>0</v>
      </c>
      <c r="AK51" s="41">
        <f t="shared" ca="1" si="17"/>
        <v>0</v>
      </c>
      <c r="AL51" s="38">
        <f t="shared" ca="1" si="18"/>
        <v>0</v>
      </c>
      <c r="AO51" s="1" t="str">
        <f ca="1">IF(A51=0,0,INDEX(OFFSET(Catégories!$D$21:$D$31,0,0,10,Catégories!$C$17),'Echantillon (2)'!C51,'Echantillon (2)'!B51))</f>
        <v xml:space="preserve">9.2 Emballages en verre de couleur </v>
      </c>
      <c r="AP51" s="38">
        <f t="shared" ca="1" si="4"/>
        <v>0</v>
      </c>
      <c r="AT51" s="38">
        <f t="shared" ca="1" si="19"/>
        <v>0</v>
      </c>
      <c r="AW51" s="36"/>
      <c r="AX51" s="36"/>
      <c r="AY51" s="40">
        <f t="shared" si="20"/>
        <v>0</v>
      </c>
      <c r="BA51" s="9">
        <f t="shared" ca="1" si="5"/>
        <v>0</v>
      </c>
      <c r="BC51" s="10">
        <f t="shared" ca="1" si="6"/>
        <v>0</v>
      </c>
      <c r="BF51" s="38">
        <f t="shared" ca="1" si="21"/>
        <v>0</v>
      </c>
    </row>
    <row r="52" spans="1:58" x14ac:dyDescent="0.3">
      <c r="A52" s="53">
        <f t="shared" ca="1" si="22"/>
        <v>31</v>
      </c>
      <c r="B52" s="19">
        <f ca="1">IF(A52=0,0,HLOOKUP(A52-1,OFFSET(Catégories!$D$18:$D$19,0,0,2,Catégories!$C$17),2,TRUE))</f>
        <v>9</v>
      </c>
      <c r="C52" s="19">
        <f ca="1">IF(A52=0,0,A52-OFFSET(Catégories!$D$18,0,B52-1,,))</f>
        <v>3</v>
      </c>
      <c r="F52" s="1" t="str">
        <f ca="1">IF(A52=0,0,INDEX(Catégories!$D$20:$R$20,1,'Echantillon (2)'!B52))</f>
        <v>9. Verre</v>
      </c>
      <c r="G52" s="1" t="str">
        <f ca="1">IF(A52=0,0,INDEX(OFFSET(Catégories!$D$21:$D$31,0,0,10,Catégories!$C$17),'Echantillon (2)'!C52,'Echantillon (2)'!B52))</f>
        <v>9.3 Autres verres</v>
      </c>
      <c r="I52" s="41">
        <v>0</v>
      </c>
      <c r="J52" s="41">
        <v>0</v>
      </c>
      <c r="K52" s="41">
        <f t="shared" si="7"/>
        <v>0</v>
      </c>
      <c r="L52" s="6"/>
      <c r="M52" s="38">
        <f t="shared" si="8"/>
        <v>0</v>
      </c>
      <c r="N52" s="38"/>
      <c r="O52" s="38">
        <f t="shared" si="9"/>
        <v>0</v>
      </c>
      <c r="Q52" s="41">
        <v>0</v>
      </c>
      <c r="R52" s="41">
        <v>0</v>
      </c>
      <c r="S52" s="41">
        <f t="shared" si="10"/>
        <v>0</v>
      </c>
      <c r="T52" s="6"/>
      <c r="U52" s="38">
        <f t="shared" si="11"/>
        <v>0</v>
      </c>
      <c r="V52" s="38"/>
      <c r="W52" s="38">
        <f t="shared" si="12"/>
        <v>0</v>
      </c>
      <c r="Y52" s="41">
        <v>0</v>
      </c>
      <c r="Z52" s="41">
        <v>0</v>
      </c>
      <c r="AA52" s="41">
        <f t="shared" si="13"/>
        <v>0</v>
      </c>
      <c r="AB52" s="6"/>
      <c r="AC52" s="38">
        <f t="shared" si="14"/>
        <v>0</v>
      </c>
      <c r="AD52" s="38"/>
      <c r="AE52" s="38">
        <f t="shared" si="15"/>
        <v>0</v>
      </c>
      <c r="AH52" s="41">
        <f t="shared" si="16"/>
        <v>0</v>
      </c>
      <c r="AI52" s="41">
        <f t="shared" si="2"/>
        <v>0</v>
      </c>
      <c r="AJ52" s="41">
        <f t="shared" si="3"/>
        <v>0</v>
      </c>
      <c r="AK52" s="41">
        <f t="shared" ca="1" si="17"/>
        <v>0</v>
      </c>
      <c r="AL52" s="38">
        <f t="shared" ca="1" si="18"/>
        <v>0</v>
      </c>
      <c r="AO52" s="1" t="str">
        <f ca="1">IF(A52=0,0,INDEX(OFFSET(Catégories!$D$21:$D$31,0,0,10,Catégories!$C$17),'Echantillon (2)'!C52,'Echantillon (2)'!B52))</f>
        <v>9.3 Autres verres</v>
      </c>
      <c r="AP52" s="38">
        <f t="shared" ca="1" si="4"/>
        <v>0</v>
      </c>
      <c r="AT52" s="38">
        <f t="shared" ca="1" si="19"/>
        <v>0</v>
      </c>
      <c r="AW52" s="36"/>
      <c r="AX52" s="36"/>
      <c r="AY52" s="40">
        <f t="shared" si="20"/>
        <v>0</v>
      </c>
      <c r="BA52" s="9">
        <f t="shared" ca="1" si="5"/>
        <v>0</v>
      </c>
      <c r="BC52" s="10">
        <f t="shared" ca="1" si="6"/>
        <v>0</v>
      </c>
      <c r="BF52" s="38">
        <f t="shared" ca="1" si="21"/>
        <v>0</v>
      </c>
    </row>
    <row r="53" spans="1:58" x14ac:dyDescent="0.3">
      <c r="A53" s="53">
        <f t="shared" ca="1" si="22"/>
        <v>32</v>
      </c>
      <c r="B53" s="19">
        <f ca="1">IF(A53=0,0,HLOOKUP(A53-1,OFFSET(Catégories!$D$18:$D$19,0,0,2,Catégories!$C$17),2,TRUE))</f>
        <v>10</v>
      </c>
      <c r="C53" s="19">
        <f ca="1">IF(A53=0,0,A53-OFFSET(Catégories!$D$18,0,B53-1,,))</f>
        <v>1</v>
      </c>
      <c r="F53" s="1" t="str">
        <f ca="1">IF(A53=0,0,INDEX(Catégories!$D$20:$R$20,1,'Echantillon (2)'!B53))</f>
        <v>10. Métaux</v>
      </c>
      <c r="G53" s="1" t="str">
        <f ca="1">IF(A53=0,0,INDEX(OFFSET(Catégories!$D$21:$D$31,0,0,10,Catégories!$C$17),'Echantillon (2)'!C53,'Echantillon (2)'!B53))</f>
        <v>10.1 Canettes métaux ferreux</v>
      </c>
      <c r="I53" s="41">
        <v>0</v>
      </c>
      <c r="J53" s="41">
        <v>0</v>
      </c>
      <c r="K53" s="41">
        <f t="shared" si="7"/>
        <v>0</v>
      </c>
      <c r="L53" s="6"/>
      <c r="M53" s="38">
        <f t="shared" si="8"/>
        <v>0</v>
      </c>
      <c r="N53" s="38"/>
      <c r="O53" s="38">
        <f t="shared" si="9"/>
        <v>0</v>
      </c>
      <c r="Q53" s="41">
        <v>0</v>
      </c>
      <c r="R53" s="41">
        <v>0</v>
      </c>
      <c r="S53" s="41">
        <f t="shared" si="10"/>
        <v>0</v>
      </c>
      <c r="T53" s="6"/>
      <c r="U53" s="38">
        <f t="shared" si="11"/>
        <v>0</v>
      </c>
      <c r="V53" s="38"/>
      <c r="W53" s="38">
        <f t="shared" si="12"/>
        <v>0</v>
      </c>
      <c r="Y53" s="41">
        <v>0</v>
      </c>
      <c r="Z53" s="41">
        <v>0</v>
      </c>
      <c r="AA53" s="41">
        <f t="shared" si="13"/>
        <v>0</v>
      </c>
      <c r="AB53" s="6"/>
      <c r="AC53" s="38">
        <f t="shared" si="14"/>
        <v>0</v>
      </c>
      <c r="AD53" s="38"/>
      <c r="AE53" s="38">
        <f t="shared" si="15"/>
        <v>0</v>
      </c>
      <c r="AH53" s="41">
        <f t="shared" si="16"/>
        <v>0</v>
      </c>
      <c r="AI53" s="41">
        <f t="shared" si="2"/>
        <v>0</v>
      </c>
      <c r="AJ53" s="41">
        <f t="shared" si="3"/>
        <v>0</v>
      </c>
      <c r="AK53" s="41">
        <f t="shared" ca="1" si="17"/>
        <v>0</v>
      </c>
      <c r="AL53" s="38">
        <f t="shared" ca="1" si="18"/>
        <v>0</v>
      </c>
      <c r="AO53" s="1" t="str">
        <f ca="1">IF(A53=0,0,INDEX(OFFSET(Catégories!$D$21:$D$31,0,0,10,Catégories!$C$17),'Echantillon (2)'!C53,'Echantillon (2)'!B53))</f>
        <v>10.1 Canettes métaux ferreux</v>
      </c>
      <c r="AP53" s="38">
        <f t="shared" ca="1" si="4"/>
        <v>0</v>
      </c>
      <c r="AT53" s="38">
        <f t="shared" ca="1" si="19"/>
        <v>0</v>
      </c>
      <c r="AW53" s="36"/>
      <c r="AX53" s="36"/>
      <c r="AY53" s="40">
        <f t="shared" si="20"/>
        <v>0</v>
      </c>
      <c r="BA53" s="9">
        <f t="shared" ca="1" si="5"/>
        <v>0</v>
      </c>
      <c r="BC53" s="10">
        <f t="shared" ca="1" si="6"/>
        <v>0</v>
      </c>
      <c r="BF53" s="38">
        <f t="shared" ca="1" si="21"/>
        <v>0</v>
      </c>
    </row>
    <row r="54" spans="1:58" x14ac:dyDescent="0.3">
      <c r="A54" s="53">
        <f t="shared" ca="1" si="22"/>
        <v>33</v>
      </c>
      <c r="B54" s="19">
        <f ca="1">IF(A54=0,0,HLOOKUP(A54-1,OFFSET(Catégories!$D$18:$D$19,0,0,2,Catégories!$C$17),2,TRUE))</f>
        <v>10</v>
      </c>
      <c r="C54" s="19">
        <f ca="1">IF(A54=0,0,A54-OFFSET(Catégories!$D$18,0,B54-1,,))</f>
        <v>2</v>
      </c>
      <c r="F54" s="1" t="str">
        <f ca="1">IF(A54=0,0,INDEX(Catégories!$D$20:$R$20,1,'Echantillon (2)'!B54))</f>
        <v>10. Métaux</v>
      </c>
      <c r="G54" s="1" t="str">
        <f ca="1">IF(A54=0,0,INDEX(OFFSET(Catégories!$D$21:$D$31,0,0,10,Catégories!$C$17),'Echantillon (2)'!C54,'Echantillon (2)'!B54))</f>
        <v>10.2 Autres emballages métaux ferreux</v>
      </c>
      <c r="I54" s="41">
        <v>0</v>
      </c>
      <c r="J54" s="41">
        <v>0</v>
      </c>
      <c r="K54" s="41">
        <f t="shared" si="7"/>
        <v>0</v>
      </c>
      <c r="L54" s="6"/>
      <c r="M54" s="38">
        <f t="shared" si="8"/>
        <v>0</v>
      </c>
      <c r="N54" s="38"/>
      <c r="O54" s="38">
        <f t="shared" si="9"/>
        <v>0</v>
      </c>
      <c r="Q54" s="41">
        <v>0</v>
      </c>
      <c r="R54" s="41">
        <v>0</v>
      </c>
      <c r="S54" s="41">
        <f t="shared" si="10"/>
        <v>0</v>
      </c>
      <c r="T54" s="6"/>
      <c r="U54" s="38">
        <f t="shared" si="11"/>
        <v>0</v>
      </c>
      <c r="V54" s="38"/>
      <c r="W54" s="38">
        <f t="shared" si="12"/>
        <v>0</v>
      </c>
      <c r="Y54" s="41">
        <v>0</v>
      </c>
      <c r="Z54" s="41">
        <v>0</v>
      </c>
      <c r="AA54" s="41">
        <f t="shared" si="13"/>
        <v>0</v>
      </c>
      <c r="AB54" s="6"/>
      <c r="AC54" s="38">
        <f t="shared" si="14"/>
        <v>0</v>
      </c>
      <c r="AD54" s="38"/>
      <c r="AE54" s="38">
        <f t="shared" si="15"/>
        <v>0</v>
      </c>
      <c r="AH54" s="41">
        <f t="shared" si="16"/>
        <v>0</v>
      </c>
      <c r="AI54" s="41">
        <f t="shared" si="2"/>
        <v>0</v>
      </c>
      <c r="AJ54" s="41">
        <f t="shared" si="3"/>
        <v>0</v>
      </c>
      <c r="AK54" s="41">
        <f t="shared" ca="1" si="17"/>
        <v>0</v>
      </c>
      <c r="AL54" s="38">
        <f t="shared" ca="1" si="18"/>
        <v>0</v>
      </c>
      <c r="AO54" s="1" t="str">
        <f ca="1">IF(A54=0,0,INDEX(OFFSET(Catégories!$D$21:$D$31,0,0,10,Catégories!$C$17),'Echantillon (2)'!C54,'Echantillon (2)'!B54))</f>
        <v>10.2 Autres emballages métaux ferreux</v>
      </c>
      <c r="AP54" s="38">
        <f t="shared" ca="1" si="4"/>
        <v>0</v>
      </c>
      <c r="AT54" s="38">
        <f t="shared" ca="1" si="19"/>
        <v>0</v>
      </c>
      <c r="AW54" s="36"/>
      <c r="AX54" s="36"/>
      <c r="AY54" s="40">
        <f t="shared" si="20"/>
        <v>0</v>
      </c>
      <c r="BA54" s="9">
        <f t="shared" ca="1" si="5"/>
        <v>0</v>
      </c>
      <c r="BC54" s="10">
        <f t="shared" ref="BC54:BC85" ca="1" si="27">IF(AU54=$A$16,$G$18/($G$12/($G$11-$K$17)),(AY54/($AY$17/$G$17)/($G$12/($G$11-$K$17)))+SUMPRODUCT((AK$22:AK$91)*($B$22:$B$91=$AU54)))</f>
        <v>0</v>
      </c>
      <c r="BF54" s="38">
        <f t="shared" ca="1" si="21"/>
        <v>0</v>
      </c>
    </row>
    <row r="55" spans="1:58" x14ac:dyDescent="0.3">
      <c r="A55" s="53">
        <f t="shared" ca="1" si="22"/>
        <v>34</v>
      </c>
      <c r="B55" s="19">
        <f ca="1">IF(A55=0,0,HLOOKUP(A55-1,OFFSET(Catégories!$D$18:$D$19,0,0,2,Catégories!$C$17),2,TRUE))</f>
        <v>10</v>
      </c>
      <c r="C55" s="19">
        <f ca="1">IF(A55=0,0,A55-OFFSET(Catégories!$D$18,0,B55-1,,))</f>
        <v>3</v>
      </c>
      <c r="F55" s="1" t="str">
        <f ca="1">IF(A55=0,0,INDEX(Catégories!$D$20:$R$20,1,'Echantillon (2)'!B55))</f>
        <v>10. Métaux</v>
      </c>
      <c r="G55" s="1" t="str">
        <f ca="1">IF(A55=0,0,INDEX(OFFSET(Catégories!$D$21:$D$31,0,0,10,Catégories!$C$17),'Echantillon (2)'!C55,'Echantillon (2)'!B55))</f>
        <v>10.3 Canettes aluminium</v>
      </c>
      <c r="I55" s="41">
        <v>0</v>
      </c>
      <c r="J55" s="41">
        <v>0</v>
      </c>
      <c r="K55" s="41">
        <f t="shared" si="7"/>
        <v>0</v>
      </c>
      <c r="L55" s="6"/>
      <c r="M55" s="38">
        <f t="shared" si="8"/>
        <v>0</v>
      </c>
      <c r="N55" s="38"/>
      <c r="O55" s="38">
        <f t="shared" si="9"/>
        <v>0</v>
      </c>
      <c r="Q55" s="41">
        <v>0</v>
      </c>
      <c r="R55" s="41">
        <v>0</v>
      </c>
      <c r="S55" s="41">
        <f t="shared" si="10"/>
        <v>0</v>
      </c>
      <c r="T55" s="6"/>
      <c r="U55" s="38">
        <f t="shared" si="11"/>
        <v>0</v>
      </c>
      <c r="V55" s="38"/>
      <c r="W55" s="38">
        <f t="shared" si="12"/>
        <v>0</v>
      </c>
      <c r="Y55" s="41">
        <v>0</v>
      </c>
      <c r="Z55" s="41">
        <v>0</v>
      </c>
      <c r="AA55" s="41">
        <f t="shared" si="13"/>
        <v>0</v>
      </c>
      <c r="AB55" s="6"/>
      <c r="AC55" s="38">
        <f t="shared" si="14"/>
        <v>0</v>
      </c>
      <c r="AD55" s="38"/>
      <c r="AE55" s="38">
        <f t="shared" si="15"/>
        <v>0</v>
      </c>
      <c r="AH55" s="41">
        <f t="shared" si="16"/>
        <v>0</v>
      </c>
      <c r="AI55" s="41">
        <f t="shared" si="2"/>
        <v>0</v>
      </c>
      <c r="AJ55" s="41">
        <f t="shared" si="3"/>
        <v>0</v>
      </c>
      <c r="AK55" s="41">
        <f t="shared" ca="1" si="17"/>
        <v>0</v>
      </c>
      <c r="AL55" s="38">
        <f t="shared" ca="1" si="18"/>
        <v>0</v>
      </c>
      <c r="AO55" s="1" t="str">
        <f ca="1">IF(A55=0,0,INDEX(OFFSET(Catégories!$D$21:$D$31,0,0,10,Catégories!$C$17),'Echantillon (2)'!C55,'Echantillon (2)'!B55))</f>
        <v>10.3 Canettes aluminium</v>
      </c>
      <c r="AP55" s="38">
        <f t="shared" ca="1" si="4"/>
        <v>0</v>
      </c>
      <c r="AT55" s="38">
        <f t="shared" ca="1" si="19"/>
        <v>0</v>
      </c>
      <c r="AW55" s="36"/>
      <c r="AX55" s="36"/>
      <c r="AY55" s="40">
        <f t="shared" si="20"/>
        <v>0</v>
      </c>
      <c r="BA55" s="9">
        <f t="shared" ca="1" si="5"/>
        <v>0</v>
      </c>
      <c r="BC55" s="10">
        <f t="shared" ca="1" si="27"/>
        <v>0</v>
      </c>
      <c r="BF55" s="38">
        <f t="shared" ca="1" si="21"/>
        <v>0</v>
      </c>
    </row>
    <row r="56" spans="1:58" x14ac:dyDescent="0.3">
      <c r="A56" s="53">
        <f t="shared" ca="1" si="22"/>
        <v>35</v>
      </c>
      <c r="B56" s="19">
        <f ca="1">IF(A56=0,0,HLOOKUP(A56-1,OFFSET(Catégories!$D$18:$D$19,0,0,2,Catégories!$C$17),2,TRUE))</f>
        <v>10</v>
      </c>
      <c r="C56" s="19">
        <f ca="1">IF(A56=0,0,A56-OFFSET(Catégories!$D$18,0,B56-1,,))</f>
        <v>4</v>
      </c>
      <c r="F56" s="1" t="str">
        <f ca="1">IF(A56=0,0,INDEX(Catégories!$D$20:$R$20,1,'Echantillon (2)'!B56))</f>
        <v>10. Métaux</v>
      </c>
      <c r="G56" s="1" t="str">
        <f ca="1">IF(A56=0,0,INDEX(OFFSET(Catégories!$D$21:$D$31,0,0,10,Catégories!$C$17),'Echantillon (2)'!C56,'Echantillon (2)'!B56))</f>
        <v>10.4 Autres emballages aluminium</v>
      </c>
      <c r="I56" s="41">
        <v>0</v>
      </c>
      <c r="J56" s="41">
        <v>0</v>
      </c>
      <c r="K56" s="41">
        <f t="shared" si="7"/>
        <v>0</v>
      </c>
      <c r="L56" s="6"/>
      <c r="M56" s="38">
        <f t="shared" si="8"/>
        <v>0</v>
      </c>
      <c r="N56" s="38"/>
      <c r="O56" s="38">
        <f t="shared" si="9"/>
        <v>0</v>
      </c>
      <c r="Q56" s="41">
        <v>0</v>
      </c>
      <c r="R56" s="41">
        <v>0</v>
      </c>
      <c r="S56" s="41">
        <f t="shared" si="10"/>
        <v>0</v>
      </c>
      <c r="T56" s="6"/>
      <c r="U56" s="38">
        <f t="shared" si="11"/>
        <v>0</v>
      </c>
      <c r="V56" s="38"/>
      <c r="W56" s="38">
        <f t="shared" si="12"/>
        <v>0</v>
      </c>
      <c r="Y56" s="41">
        <v>0</v>
      </c>
      <c r="Z56" s="41">
        <v>0</v>
      </c>
      <c r="AA56" s="41">
        <f t="shared" si="13"/>
        <v>0</v>
      </c>
      <c r="AB56" s="6"/>
      <c r="AC56" s="38">
        <f t="shared" si="14"/>
        <v>0</v>
      </c>
      <c r="AD56" s="38"/>
      <c r="AE56" s="38">
        <f t="shared" si="15"/>
        <v>0</v>
      </c>
      <c r="AH56" s="41">
        <f t="shared" si="16"/>
        <v>0</v>
      </c>
      <c r="AI56" s="41">
        <f t="shared" si="2"/>
        <v>0</v>
      </c>
      <c r="AJ56" s="41">
        <f t="shared" si="3"/>
        <v>0</v>
      </c>
      <c r="AK56" s="41">
        <f t="shared" ca="1" si="17"/>
        <v>0</v>
      </c>
      <c r="AL56" s="38">
        <f t="shared" ca="1" si="18"/>
        <v>0</v>
      </c>
      <c r="AO56" s="1" t="str">
        <f ca="1">IF(A56=0,0,INDEX(OFFSET(Catégories!$D$21:$D$31,0,0,10,Catégories!$C$17),'Echantillon (2)'!C56,'Echantillon (2)'!B56))</f>
        <v>10.4 Autres emballages aluminium</v>
      </c>
      <c r="AP56" s="38">
        <f t="shared" ca="1" si="4"/>
        <v>0</v>
      </c>
      <c r="AT56" s="38">
        <f t="shared" ca="1" si="19"/>
        <v>0</v>
      </c>
      <c r="AW56" s="36"/>
      <c r="AX56" s="36"/>
      <c r="AY56" s="40">
        <f t="shared" si="20"/>
        <v>0</v>
      </c>
      <c r="BA56" s="9">
        <f t="shared" ca="1" si="5"/>
        <v>0</v>
      </c>
      <c r="BC56" s="10">
        <f t="shared" ca="1" si="27"/>
        <v>0</v>
      </c>
      <c r="BF56" s="38">
        <f t="shared" ca="1" si="21"/>
        <v>0</v>
      </c>
    </row>
    <row r="57" spans="1:58" x14ac:dyDescent="0.3">
      <c r="A57" s="53">
        <f t="shared" ca="1" si="22"/>
        <v>36</v>
      </c>
      <c r="B57" s="19">
        <f ca="1">IF(A57=0,0,HLOOKUP(A57-1,OFFSET(Catégories!$D$18:$D$19,0,0,2,Catégories!$C$17),2,TRUE))</f>
        <v>10</v>
      </c>
      <c r="C57" s="19">
        <f ca="1">IF(A57=0,0,A57-OFFSET(Catégories!$D$18,0,B57-1,,))</f>
        <v>5</v>
      </c>
      <c r="F57" s="1" t="str">
        <f ca="1">IF(A57=0,0,INDEX(Catégories!$D$20:$R$20,1,'Echantillon (2)'!B57))</f>
        <v>10. Métaux</v>
      </c>
      <c r="G57" s="1" t="str">
        <f ca="1">IF(A57=0,0,INDEX(OFFSET(Catégories!$D$21:$D$31,0,0,10,Catégories!$C$17),'Echantillon (2)'!C57,'Echantillon (2)'!B57))</f>
        <v>10.5 Autres métaux ferreux</v>
      </c>
      <c r="I57" s="41">
        <v>0</v>
      </c>
      <c r="J57" s="41">
        <v>0</v>
      </c>
      <c r="K57" s="41">
        <f t="shared" si="7"/>
        <v>0</v>
      </c>
      <c r="L57" s="6"/>
      <c r="M57" s="38">
        <f t="shared" si="8"/>
        <v>0</v>
      </c>
      <c r="N57" s="38"/>
      <c r="O57" s="38">
        <f t="shared" si="9"/>
        <v>0</v>
      </c>
      <c r="Q57" s="41">
        <v>0</v>
      </c>
      <c r="R57" s="41">
        <v>0</v>
      </c>
      <c r="S57" s="41">
        <f t="shared" si="10"/>
        <v>0</v>
      </c>
      <c r="T57" s="6"/>
      <c r="U57" s="38">
        <f t="shared" si="11"/>
        <v>0</v>
      </c>
      <c r="V57" s="38"/>
      <c r="W57" s="38">
        <f t="shared" si="12"/>
        <v>0</v>
      </c>
      <c r="Y57" s="41">
        <v>0</v>
      </c>
      <c r="Z57" s="41">
        <v>0</v>
      </c>
      <c r="AA57" s="41">
        <f t="shared" si="13"/>
        <v>0</v>
      </c>
      <c r="AB57" s="6"/>
      <c r="AC57" s="38">
        <f t="shared" si="14"/>
        <v>0</v>
      </c>
      <c r="AD57" s="38"/>
      <c r="AE57" s="38">
        <f t="shared" si="15"/>
        <v>0</v>
      </c>
      <c r="AH57" s="41">
        <f t="shared" si="16"/>
        <v>0</v>
      </c>
      <c r="AI57" s="41">
        <f t="shared" si="2"/>
        <v>0</v>
      </c>
      <c r="AJ57" s="41">
        <f t="shared" si="3"/>
        <v>0</v>
      </c>
      <c r="AK57" s="41">
        <f t="shared" ca="1" si="17"/>
        <v>0</v>
      </c>
      <c r="AL57" s="38">
        <f t="shared" ca="1" si="18"/>
        <v>0</v>
      </c>
      <c r="AO57" s="1" t="str">
        <f ca="1">IF(A57=0,0,INDEX(OFFSET(Catégories!$D$21:$D$31,0,0,10,Catégories!$C$17),'Echantillon (2)'!C57,'Echantillon (2)'!B57))</f>
        <v>10.5 Autres métaux ferreux</v>
      </c>
      <c r="AP57" s="38">
        <f t="shared" ca="1" si="4"/>
        <v>0</v>
      </c>
      <c r="AT57" s="38">
        <f t="shared" ca="1" si="19"/>
        <v>0</v>
      </c>
      <c r="AW57" s="36"/>
      <c r="AX57" s="36"/>
      <c r="AY57" s="40">
        <f t="shared" si="20"/>
        <v>0</v>
      </c>
      <c r="BA57" s="9">
        <f t="shared" ca="1" si="5"/>
        <v>0</v>
      </c>
      <c r="BC57" s="10">
        <f t="shared" ca="1" si="27"/>
        <v>0</v>
      </c>
      <c r="BF57" s="38">
        <f t="shared" ca="1" si="21"/>
        <v>0</v>
      </c>
    </row>
    <row r="58" spans="1:58" x14ac:dyDescent="0.3">
      <c r="A58" s="53">
        <f t="shared" ca="1" si="22"/>
        <v>37</v>
      </c>
      <c r="B58" s="19">
        <f ca="1">IF(A58=0,0,HLOOKUP(A58-1,OFFSET(Catégories!$D$18:$D$19,0,0,2,Catégories!$C$17),2,TRUE))</f>
        <v>10</v>
      </c>
      <c r="C58" s="19">
        <f ca="1">IF(A58=0,0,A58-OFFSET(Catégories!$D$18,0,B58-1,,))</f>
        <v>6</v>
      </c>
      <c r="F58" s="1" t="str">
        <f ca="1">IF(A58=0,0,INDEX(Catégories!$D$20:$R$20,1,'Echantillon (2)'!B58))</f>
        <v>10. Métaux</v>
      </c>
      <c r="G58" s="1" t="str">
        <f ca="1">IF(A58=0,0,INDEX(OFFSET(Catégories!$D$21:$D$31,0,0,10,Catégories!$C$17),'Echantillon (2)'!C58,'Echantillon (2)'!B58))</f>
        <v>10.6 Autres métaux</v>
      </c>
      <c r="I58" s="41">
        <v>0</v>
      </c>
      <c r="J58" s="41">
        <v>0</v>
      </c>
      <c r="K58" s="41">
        <f t="shared" si="7"/>
        <v>0</v>
      </c>
      <c r="L58" s="6"/>
      <c r="M58" s="38">
        <f t="shared" si="8"/>
        <v>0</v>
      </c>
      <c r="N58" s="38"/>
      <c r="O58" s="38">
        <f t="shared" si="9"/>
        <v>0</v>
      </c>
      <c r="Q58" s="41">
        <v>0</v>
      </c>
      <c r="R58" s="41">
        <v>0</v>
      </c>
      <c r="S58" s="41">
        <f t="shared" si="10"/>
        <v>0</v>
      </c>
      <c r="T58" s="6"/>
      <c r="U58" s="38">
        <f t="shared" si="11"/>
        <v>0</v>
      </c>
      <c r="V58" s="38"/>
      <c r="W58" s="38">
        <f t="shared" si="12"/>
        <v>0</v>
      </c>
      <c r="Y58" s="41">
        <v>0</v>
      </c>
      <c r="Z58" s="41">
        <v>0</v>
      </c>
      <c r="AA58" s="41">
        <f t="shared" si="13"/>
        <v>0</v>
      </c>
      <c r="AB58" s="6"/>
      <c r="AC58" s="38">
        <f t="shared" si="14"/>
        <v>0</v>
      </c>
      <c r="AD58" s="38"/>
      <c r="AE58" s="38">
        <f t="shared" si="15"/>
        <v>0</v>
      </c>
      <c r="AH58" s="41">
        <f t="shared" si="16"/>
        <v>0</v>
      </c>
      <c r="AI58" s="41">
        <f t="shared" si="2"/>
        <v>0</v>
      </c>
      <c r="AJ58" s="41">
        <f t="shared" si="3"/>
        <v>0</v>
      </c>
      <c r="AK58" s="41">
        <f t="shared" ca="1" si="17"/>
        <v>0</v>
      </c>
      <c r="AL58" s="38">
        <f t="shared" ca="1" si="18"/>
        <v>0</v>
      </c>
      <c r="AO58" s="1" t="str">
        <f ca="1">IF(A58=0,0,INDEX(OFFSET(Catégories!$D$21:$D$31,0,0,10,Catégories!$C$17),'Echantillon (2)'!C58,'Echantillon (2)'!B58))</f>
        <v>10.6 Autres métaux</v>
      </c>
      <c r="AP58" s="38">
        <f t="shared" ca="1" si="4"/>
        <v>0</v>
      </c>
      <c r="AT58" s="38">
        <f t="shared" ca="1" si="19"/>
        <v>0</v>
      </c>
      <c r="AW58" s="36"/>
      <c r="AX58" s="36"/>
      <c r="AY58" s="40">
        <f t="shared" si="20"/>
        <v>0</v>
      </c>
      <c r="BA58" s="9">
        <f t="shared" ca="1" si="5"/>
        <v>0</v>
      </c>
      <c r="BC58" s="10">
        <f t="shared" ca="1" si="27"/>
        <v>0</v>
      </c>
      <c r="BF58" s="38">
        <f t="shared" ca="1" si="21"/>
        <v>0</v>
      </c>
    </row>
    <row r="59" spans="1:58" x14ac:dyDescent="0.3">
      <c r="A59" s="53">
        <f t="shared" ca="1" si="22"/>
        <v>38</v>
      </c>
      <c r="B59" s="19">
        <f ca="1">IF(A59=0,0,HLOOKUP(A59-1,OFFSET(Catégories!$D$18:$D$19,0,0,2,Catégories!$C$17),2,TRUE))</f>
        <v>11</v>
      </c>
      <c r="C59" s="19">
        <f ca="1">IF(A59=0,0,A59-OFFSET(Catégories!$D$18,0,B59-1,,))</f>
        <v>1</v>
      </c>
      <c r="F59" s="1" t="str">
        <f ca="1">IF(A59=0,0,INDEX(Catégories!$D$20:$R$20,1,'Echantillon (2)'!B59))</f>
        <v>11. incombustibles non classés</v>
      </c>
      <c r="G59" s="1" t="str">
        <f ca="1">IF(A59=0,0,INDEX(OFFSET(Catégories!$D$21:$D$31,0,0,10,Catégories!$C$17),'Echantillon (2)'!C59,'Echantillon (2)'!B59))</f>
        <v>11.1 Emballages incombustibles</v>
      </c>
      <c r="I59" s="41">
        <v>0</v>
      </c>
      <c r="J59" s="41">
        <v>0</v>
      </c>
      <c r="K59" s="41">
        <f t="shared" si="7"/>
        <v>0</v>
      </c>
      <c r="L59" s="6"/>
      <c r="M59" s="38">
        <f t="shared" si="8"/>
        <v>0</v>
      </c>
      <c r="N59" s="38"/>
      <c r="O59" s="38">
        <f t="shared" si="9"/>
        <v>0</v>
      </c>
      <c r="Q59" s="41">
        <v>0</v>
      </c>
      <c r="R59" s="41">
        <v>0</v>
      </c>
      <c r="S59" s="41">
        <f t="shared" si="10"/>
        <v>0</v>
      </c>
      <c r="T59" s="6"/>
      <c r="U59" s="38">
        <f t="shared" si="11"/>
        <v>0</v>
      </c>
      <c r="V59" s="38"/>
      <c r="W59" s="38">
        <f t="shared" si="12"/>
        <v>0</v>
      </c>
      <c r="Y59" s="41">
        <v>0</v>
      </c>
      <c r="Z59" s="41">
        <v>0</v>
      </c>
      <c r="AA59" s="41">
        <f t="shared" si="13"/>
        <v>0</v>
      </c>
      <c r="AB59" s="6"/>
      <c r="AC59" s="38">
        <f t="shared" si="14"/>
        <v>0</v>
      </c>
      <c r="AD59" s="38"/>
      <c r="AE59" s="38">
        <f t="shared" si="15"/>
        <v>0</v>
      </c>
      <c r="AH59" s="41">
        <f t="shared" si="16"/>
        <v>0</v>
      </c>
      <c r="AI59" s="41">
        <f t="shared" si="2"/>
        <v>0</v>
      </c>
      <c r="AJ59" s="41">
        <f t="shared" si="3"/>
        <v>0</v>
      </c>
      <c r="AK59" s="41">
        <f t="shared" ca="1" si="17"/>
        <v>0</v>
      </c>
      <c r="AL59" s="38">
        <f t="shared" ca="1" si="18"/>
        <v>0</v>
      </c>
      <c r="AO59" s="1" t="str">
        <f ca="1">IF(A59=0,0,INDEX(OFFSET(Catégories!$D$21:$D$31,0,0,10,Catégories!$C$17),'Echantillon (2)'!C59,'Echantillon (2)'!B59))</f>
        <v>11.1 Emballages incombustibles</v>
      </c>
      <c r="AP59" s="38">
        <f t="shared" ca="1" si="4"/>
        <v>0</v>
      </c>
      <c r="AT59" s="38">
        <f t="shared" ca="1" si="19"/>
        <v>0</v>
      </c>
      <c r="AW59" s="36"/>
      <c r="AX59" s="36"/>
      <c r="AY59" s="40">
        <f t="shared" si="20"/>
        <v>0</v>
      </c>
      <c r="BA59" s="9">
        <f t="shared" ca="1" si="5"/>
        <v>0</v>
      </c>
      <c r="BC59" s="10">
        <f t="shared" ca="1" si="27"/>
        <v>0</v>
      </c>
      <c r="BF59" s="38">
        <f t="shared" ca="1" si="21"/>
        <v>0</v>
      </c>
    </row>
    <row r="60" spans="1:58" x14ac:dyDescent="0.3">
      <c r="A60" s="53">
        <f t="shared" ca="1" si="22"/>
        <v>39</v>
      </c>
      <c r="B60" s="19">
        <f ca="1">IF(A60=0,0,HLOOKUP(A60-1,OFFSET(Catégories!$D$18:$D$19,0,0,2,Catégories!$C$17),2,TRUE))</f>
        <v>11</v>
      </c>
      <c r="C60" s="19">
        <f ca="1">IF(A60=0,0,A60-OFFSET(Catégories!$D$18,0,B60-1,,))</f>
        <v>2</v>
      </c>
      <c r="F60" s="1" t="str">
        <f ca="1">IF(A60=0,0,INDEX(Catégories!$D$20:$R$20,1,'Echantillon (2)'!B60))</f>
        <v>11. incombustibles non classés</v>
      </c>
      <c r="G60" s="1" t="str">
        <f ca="1">IF(A60=0,0,INDEX(OFFSET(Catégories!$D$21:$D$31,0,0,10,Catégories!$C$17),'Echantillon (2)'!C60,'Echantillon (2)'!B60))</f>
        <v>11.2 Autres incombustibles</v>
      </c>
      <c r="I60" s="41">
        <v>0</v>
      </c>
      <c r="J60" s="41">
        <v>0</v>
      </c>
      <c r="K60" s="41">
        <f t="shared" si="7"/>
        <v>0</v>
      </c>
      <c r="L60" s="6"/>
      <c r="M60" s="38">
        <f t="shared" si="8"/>
        <v>0</v>
      </c>
      <c r="N60" s="38"/>
      <c r="O60" s="38">
        <f t="shared" si="9"/>
        <v>0</v>
      </c>
      <c r="Q60" s="41">
        <v>0</v>
      </c>
      <c r="R60" s="41">
        <v>0</v>
      </c>
      <c r="S60" s="41">
        <f t="shared" si="10"/>
        <v>0</v>
      </c>
      <c r="T60" s="6"/>
      <c r="U60" s="38">
        <f t="shared" si="11"/>
        <v>0</v>
      </c>
      <c r="V60" s="38"/>
      <c r="W60" s="38">
        <f t="shared" si="12"/>
        <v>0</v>
      </c>
      <c r="Y60" s="41">
        <v>0</v>
      </c>
      <c r="Z60" s="41">
        <v>0</v>
      </c>
      <c r="AA60" s="41">
        <f t="shared" si="13"/>
        <v>0</v>
      </c>
      <c r="AB60" s="6"/>
      <c r="AC60" s="38">
        <f t="shared" si="14"/>
        <v>0</v>
      </c>
      <c r="AD60" s="38"/>
      <c r="AE60" s="38">
        <f t="shared" si="15"/>
        <v>0</v>
      </c>
      <c r="AH60" s="41">
        <f t="shared" si="16"/>
        <v>0</v>
      </c>
      <c r="AI60" s="41">
        <f t="shared" si="2"/>
        <v>0</v>
      </c>
      <c r="AJ60" s="41">
        <f t="shared" si="3"/>
        <v>0</v>
      </c>
      <c r="AK60" s="41">
        <f t="shared" ca="1" si="17"/>
        <v>0</v>
      </c>
      <c r="AL60" s="38">
        <f t="shared" ca="1" si="18"/>
        <v>0</v>
      </c>
      <c r="AO60" s="1" t="str">
        <f ca="1">IF(A60=0,0,INDEX(OFFSET(Catégories!$D$21:$D$31,0,0,10,Catégories!$C$17),'Echantillon (2)'!C60,'Echantillon (2)'!B60))</f>
        <v>11.2 Autres incombustibles</v>
      </c>
      <c r="AP60" s="38">
        <f t="shared" ca="1" si="4"/>
        <v>0</v>
      </c>
      <c r="AT60" s="38">
        <f t="shared" ca="1" si="19"/>
        <v>0</v>
      </c>
      <c r="AW60" s="36"/>
      <c r="AX60" s="36"/>
      <c r="AY60" s="40">
        <f t="shared" si="20"/>
        <v>0</v>
      </c>
      <c r="BA60" s="9">
        <f t="shared" ca="1" si="5"/>
        <v>0</v>
      </c>
      <c r="BC60" s="10">
        <f t="shared" ca="1" si="27"/>
        <v>0</v>
      </c>
      <c r="BF60" s="38">
        <f t="shared" ca="1" si="21"/>
        <v>0</v>
      </c>
    </row>
    <row r="61" spans="1:58" x14ac:dyDescent="0.3">
      <c r="A61" s="53">
        <f t="shared" ca="1" si="22"/>
        <v>40</v>
      </c>
      <c r="B61" s="19">
        <f ca="1">IF(A61=0,0,HLOOKUP(A61-1,OFFSET(Catégories!$D$18:$D$19,0,0,2,Catégories!$C$17),2,TRUE))</f>
        <v>12</v>
      </c>
      <c r="C61" s="19">
        <f ca="1">IF(A61=0,0,A61-OFFSET(Catégories!$D$18,0,B61-1,,))</f>
        <v>1</v>
      </c>
      <c r="F61" s="1" t="str">
        <f ca="1">IF(A61=0,0,INDEX(Catégories!$D$20:$R$20,1,'Echantillon (2)'!B61))</f>
        <v>12. Déchets
 dangereux</v>
      </c>
      <c r="G61" s="1" t="str">
        <f ca="1">IF(A61=0,0,INDEX(OFFSET(Catégories!$D$21:$D$31,0,0,10,Catégories!$C$17),'Echantillon (2)'!C61,'Echantillon (2)'!B61))</f>
        <v>12.1 Produits chimiques</v>
      </c>
      <c r="I61" s="41">
        <v>0</v>
      </c>
      <c r="J61" s="41">
        <v>0</v>
      </c>
      <c r="K61" s="41">
        <f t="shared" si="7"/>
        <v>0</v>
      </c>
      <c r="L61" s="6"/>
      <c r="M61" s="38">
        <f t="shared" si="8"/>
        <v>0</v>
      </c>
      <c r="N61" s="38"/>
      <c r="O61" s="38">
        <f t="shared" si="9"/>
        <v>0</v>
      </c>
      <c r="Q61" s="41">
        <v>0</v>
      </c>
      <c r="R61" s="41">
        <v>0</v>
      </c>
      <c r="S61" s="41">
        <f t="shared" si="10"/>
        <v>0</v>
      </c>
      <c r="T61" s="6"/>
      <c r="U61" s="38">
        <f t="shared" si="11"/>
        <v>0</v>
      </c>
      <c r="V61" s="38"/>
      <c r="W61" s="38">
        <f t="shared" si="12"/>
        <v>0</v>
      </c>
      <c r="Y61" s="41">
        <v>0</v>
      </c>
      <c r="Z61" s="41">
        <v>0</v>
      </c>
      <c r="AA61" s="41">
        <f t="shared" si="13"/>
        <v>0</v>
      </c>
      <c r="AB61" s="6"/>
      <c r="AC61" s="38">
        <f t="shared" si="14"/>
        <v>0</v>
      </c>
      <c r="AD61" s="38"/>
      <c r="AE61" s="38">
        <f t="shared" si="15"/>
        <v>0</v>
      </c>
      <c r="AH61" s="41">
        <f t="shared" si="16"/>
        <v>0</v>
      </c>
      <c r="AI61" s="41">
        <f t="shared" si="2"/>
        <v>0</v>
      </c>
      <c r="AJ61" s="41">
        <f t="shared" si="3"/>
        <v>0</v>
      </c>
      <c r="AK61" s="41">
        <f t="shared" ca="1" si="17"/>
        <v>0</v>
      </c>
      <c r="AL61" s="38">
        <f t="shared" ca="1" si="18"/>
        <v>0</v>
      </c>
      <c r="AO61" s="1" t="str">
        <f ca="1">IF(A61=0,0,INDEX(OFFSET(Catégories!$D$21:$D$31,0,0,10,Catégories!$C$17),'Echantillon (2)'!C61,'Echantillon (2)'!B61))</f>
        <v>12.1 Produits chimiques</v>
      </c>
      <c r="AP61" s="38">
        <f t="shared" ca="1" si="4"/>
        <v>0</v>
      </c>
      <c r="AT61" s="38">
        <f t="shared" ca="1" si="19"/>
        <v>0</v>
      </c>
      <c r="AW61" s="36"/>
      <c r="AX61" s="36"/>
      <c r="AY61" s="40">
        <f t="shared" si="20"/>
        <v>0</v>
      </c>
      <c r="BA61" s="9">
        <f t="shared" ca="1" si="5"/>
        <v>0</v>
      </c>
      <c r="BC61" s="10">
        <f t="shared" ca="1" si="27"/>
        <v>0</v>
      </c>
      <c r="BF61" s="38">
        <f t="shared" ca="1" si="21"/>
        <v>0</v>
      </c>
    </row>
    <row r="62" spans="1:58" x14ac:dyDescent="0.3">
      <c r="A62" s="53">
        <f t="shared" ca="1" si="22"/>
        <v>41</v>
      </c>
      <c r="B62" s="19">
        <f ca="1">IF(A62=0,0,HLOOKUP(A62-1,OFFSET(Catégories!$D$18:$D$19,0,0,2,Catégories!$C$17),2,TRUE))</f>
        <v>12</v>
      </c>
      <c r="C62" s="19">
        <f ca="1">IF(A62=0,0,A62-OFFSET(Catégories!$D$18,0,B62-1,,))</f>
        <v>2</v>
      </c>
      <c r="F62" s="1" t="str">
        <f ca="1">IF(A62=0,0,INDEX(Catégories!$D$20:$R$20,1,'Echantillon (2)'!B62))</f>
        <v>12. Déchets
 dangereux</v>
      </c>
      <c r="G62" s="1" t="str">
        <f ca="1">IF(A62=0,0,INDEX(OFFSET(Catégories!$D$21:$D$31,0,0,10,Catégories!$C$17),'Echantillon (2)'!C62,'Echantillon (2)'!B62))</f>
        <v>12.2 Tubes fluorescents et ampoules basse consommation</v>
      </c>
      <c r="I62" s="41">
        <v>0</v>
      </c>
      <c r="J62" s="41">
        <v>0</v>
      </c>
      <c r="K62" s="41">
        <f t="shared" si="7"/>
        <v>0</v>
      </c>
      <c r="L62" s="6"/>
      <c r="M62" s="38">
        <f t="shared" si="8"/>
        <v>0</v>
      </c>
      <c r="N62" s="38"/>
      <c r="O62" s="38">
        <f t="shared" si="9"/>
        <v>0</v>
      </c>
      <c r="Q62" s="41">
        <v>0</v>
      </c>
      <c r="R62" s="41">
        <v>0</v>
      </c>
      <c r="S62" s="41">
        <f t="shared" si="10"/>
        <v>0</v>
      </c>
      <c r="T62" s="6"/>
      <c r="U62" s="38">
        <f t="shared" si="11"/>
        <v>0</v>
      </c>
      <c r="V62" s="38"/>
      <c r="W62" s="38">
        <f t="shared" si="12"/>
        <v>0</v>
      </c>
      <c r="Y62" s="41">
        <v>0</v>
      </c>
      <c r="Z62" s="41">
        <v>0</v>
      </c>
      <c r="AA62" s="41">
        <f t="shared" si="13"/>
        <v>0</v>
      </c>
      <c r="AB62" s="6"/>
      <c r="AC62" s="38">
        <f t="shared" si="14"/>
        <v>0</v>
      </c>
      <c r="AD62" s="38"/>
      <c r="AE62" s="38">
        <f t="shared" si="15"/>
        <v>0</v>
      </c>
      <c r="AH62" s="41">
        <f t="shared" si="16"/>
        <v>0</v>
      </c>
      <c r="AI62" s="41">
        <f t="shared" si="2"/>
        <v>0</v>
      </c>
      <c r="AJ62" s="41">
        <f t="shared" si="3"/>
        <v>0</v>
      </c>
      <c r="AK62" s="41">
        <f t="shared" ca="1" si="17"/>
        <v>0</v>
      </c>
      <c r="AL62" s="38">
        <f t="shared" ca="1" si="18"/>
        <v>0</v>
      </c>
      <c r="AO62" s="1" t="str">
        <f ca="1">IF(A62=0,0,INDEX(OFFSET(Catégories!$D$21:$D$31,0,0,10,Catégories!$C$17),'Echantillon (2)'!C62,'Echantillon (2)'!B62))</f>
        <v>12.2 Tubes fluorescents et ampoules basse consommation</v>
      </c>
      <c r="AP62" s="38">
        <f t="shared" ca="1" si="4"/>
        <v>0</v>
      </c>
      <c r="AT62" s="38">
        <f t="shared" ca="1" si="19"/>
        <v>0</v>
      </c>
      <c r="AW62" s="36"/>
      <c r="AX62" s="36"/>
      <c r="AY62" s="40">
        <f t="shared" si="20"/>
        <v>0</v>
      </c>
      <c r="BA62" s="9">
        <f t="shared" ca="1" si="5"/>
        <v>0</v>
      </c>
      <c r="BC62" s="10">
        <f t="shared" ca="1" si="27"/>
        <v>0</v>
      </c>
      <c r="BF62" s="38">
        <f t="shared" ca="1" si="21"/>
        <v>0</v>
      </c>
    </row>
    <row r="63" spans="1:58" x14ac:dyDescent="0.3">
      <c r="A63" s="53">
        <f t="shared" ca="1" si="22"/>
        <v>42</v>
      </c>
      <c r="B63" s="19">
        <f ca="1">IF(A63=0,0,HLOOKUP(A63-1,OFFSET(Catégories!$D$18:$D$19,0,0,2,Catégories!$C$17),2,TRUE))</f>
        <v>12</v>
      </c>
      <c r="C63" s="19">
        <f ca="1">IF(A63=0,0,A63-OFFSET(Catégories!$D$18,0,B63-1,,))</f>
        <v>3</v>
      </c>
      <c r="F63" s="1" t="str">
        <f ca="1">IF(A63=0,0,INDEX(Catégories!$D$20:$R$20,1,'Echantillon (2)'!B63))</f>
        <v>12. Déchets
 dangereux</v>
      </c>
      <c r="G63" s="1" t="str">
        <f ca="1">IF(A63=0,0,INDEX(OFFSET(Catégories!$D$21:$D$31,0,0,10,Catégories!$C$17),'Echantillon (2)'!C63,'Echantillon (2)'!B63))</f>
        <v>12.3 Piles (non rechargeables)</v>
      </c>
      <c r="I63" s="41">
        <v>0</v>
      </c>
      <c r="J63" s="41">
        <v>0</v>
      </c>
      <c r="K63" s="41">
        <f t="shared" si="7"/>
        <v>0</v>
      </c>
      <c r="L63" s="6"/>
      <c r="M63" s="38">
        <f t="shared" si="8"/>
        <v>0</v>
      </c>
      <c r="N63" s="38"/>
      <c r="O63" s="38">
        <f t="shared" si="9"/>
        <v>0</v>
      </c>
      <c r="Q63" s="41">
        <v>0</v>
      </c>
      <c r="R63" s="41">
        <v>0</v>
      </c>
      <c r="S63" s="41">
        <f t="shared" si="10"/>
        <v>0</v>
      </c>
      <c r="T63" s="6"/>
      <c r="U63" s="38">
        <f t="shared" si="11"/>
        <v>0</v>
      </c>
      <c r="V63" s="38"/>
      <c r="W63" s="38">
        <f t="shared" si="12"/>
        <v>0</v>
      </c>
      <c r="Y63" s="41">
        <v>0</v>
      </c>
      <c r="Z63" s="41">
        <v>0</v>
      </c>
      <c r="AA63" s="41">
        <f t="shared" si="13"/>
        <v>0</v>
      </c>
      <c r="AB63" s="6"/>
      <c r="AC63" s="38">
        <f t="shared" si="14"/>
        <v>0</v>
      </c>
      <c r="AD63" s="38"/>
      <c r="AE63" s="38">
        <f t="shared" si="15"/>
        <v>0</v>
      </c>
      <c r="AH63" s="41">
        <f t="shared" si="16"/>
        <v>0</v>
      </c>
      <c r="AI63" s="41">
        <f t="shared" si="2"/>
        <v>0</v>
      </c>
      <c r="AJ63" s="41">
        <f t="shared" si="3"/>
        <v>0</v>
      </c>
      <c r="AK63" s="41">
        <f t="shared" ca="1" si="17"/>
        <v>0</v>
      </c>
      <c r="AL63" s="38">
        <f t="shared" ca="1" si="18"/>
        <v>0</v>
      </c>
      <c r="AO63" s="1" t="str">
        <f ca="1">IF(A63=0,0,INDEX(OFFSET(Catégories!$D$21:$D$31,0,0,10,Catégories!$C$17),'Echantillon (2)'!C63,'Echantillon (2)'!B63))</f>
        <v>12.3 Piles (non rechargeables)</v>
      </c>
      <c r="AP63" s="38">
        <f t="shared" ca="1" si="4"/>
        <v>0</v>
      </c>
      <c r="AT63" s="38">
        <f t="shared" ca="1" si="19"/>
        <v>0</v>
      </c>
      <c r="AW63" s="36"/>
      <c r="AX63" s="36"/>
      <c r="AY63" s="40">
        <f t="shared" si="20"/>
        <v>0</v>
      </c>
      <c r="BA63" s="9">
        <f t="shared" ca="1" si="5"/>
        <v>0</v>
      </c>
      <c r="BC63" s="10">
        <f t="shared" ca="1" si="27"/>
        <v>0</v>
      </c>
      <c r="BF63" s="38">
        <f t="shared" ca="1" si="21"/>
        <v>0</v>
      </c>
    </row>
    <row r="64" spans="1:58" x14ac:dyDescent="0.3">
      <c r="A64" s="53">
        <f t="shared" ca="1" si="22"/>
        <v>43</v>
      </c>
      <c r="B64" s="19">
        <f ca="1">IF(A64=0,0,HLOOKUP(A64-1,OFFSET(Catégories!$D$18:$D$19,0,0,2,Catégories!$C$17),2,TRUE))</f>
        <v>12</v>
      </c>
      <c r="C64" s="19">
        <f ca="1">IF(A64=0,0,A64-OFFSET(Catégories!$D$18,0,B64-1,,))</f>
        <v>4</v>
      </c>
      <c r="F64" s="1" t="str">
        <f ca="1">IF(A64=0,0,INDEX(Catégories!$D$20:$R$20,1,'Echantillon (2)'!B64))</f>
        <v>12. Déchets
 dangereux</v>
      </c>
      <c r="G64" s="1" t="str">
        <f ca="1">IF(A64=0,0,INDEX(OFFSET(Catégories!$D$21:$D$31,0,0,10,Catégories!$C$17),'Echantillon (2)'!C64,'Echantillon (2)'!B64))</f>
        <v>12.4 Piles rechargeables, accumulateurs</v>
      </c>
      <c r="I64" s="41">
        <v>0</v>
      </c>
      <c r="J64" s="41">
        <v>0</v>
      </c>
      <c r="K64" s="41">
        <f t="shared" si="7"/>
        <v>0</v>
      </c>
      <c r="L64" s="6"/>
      <c r="M64" s="38">
        <f t="shared" si="8"/>
        <v>0</v>
      </c>
      <c r="N64" s="38"/>
      <c r="O64" s="38">
        <f t="shared" si="9"/>
        <v>0</v>
      </c>
      <c r="Q64" s="41">
        <v>0</v>
      </c>
      <c r="R64" s="41">
        <v>0</v>
      </c>
      <c r="S64" s="41">
        <f t="shared" si="10"/>
        <v>0</v>
      </c>
      <c r="T64" s="6"/>
      <c r="U64" s="38">
        <f t="shared" si="11"/>
        <v>0</v>
      </c>
      <c r="V64" s="38"/>
      <c r="W64" s="38">
        <f t="shared" si="12"/>
        <v>0</v>
      </c>
      <c r="Y64" s="41">
        <v>0</v>
      </c>
      <c r="Z64" s="41">
        <v>0</v>
      </c>
      <c r="AA64" s="41">
        <f t="shared" si="13"/>
        <v>0</v>
      </c>
      <c r="AB64" s="6"/>
      <c r="AC64" s="38">
        <f t="shared" si="14"/>
        <v>0</v>
      </c>
      <c r="AD64" s="38"/>
      <c r="AE64" s="38">
        <f t="shared" si="15"/>
        <v>0</v>
      </c>
      <c r="AH64" s="41">
        <f t="shared" si="16"/>
        <v>0</v>
      </c>
      <c r="AI64" s="41">
        <f t="shared" si="2"/>
        <v>0</v>
      </c>
      <c r="AJ64" s="41">
        <f t="shared" si="3"/>
        <v>0</v>
      </c>
      <c r="AK64" s="41">
        <f t="shared" ca="1" si="17"/>
        <v>0</v>
      </c>
      <c r="AL64" s="38">
        <f t="shared" ca="1" si="18"/>
        <v>0</v>
      </c>
      <c r="AO64" s="1" t="str">
        <f ca="1">IF(A64=0,0,INDEX(OFFSET(Catégories!$D$21:$D$31,0,0,10,Catégories!$C$17),'Echantillon (2)'!C64,'Echantillon (2)'!B64))</f>
        <v>12.4 Piles rechargeables, accumulateurs</v>
      </c>
      <c r="AP64" s="38">
        <f t="shared" ca="1" si="4"/>
        <v>0</v>
      </c>
      <c r="AT64" s="38">
        <f t="shared" ca="1" si="19"/>
        <v>0</v>
      </c>
      <c r="AW64" s="36"/>
      <c r="AX64" s="36"/>
      <c r="AY64" s="40">
        <f t="shared" si="20"/>
        <v>0</v>
      </c>
      <c r="BA64" s="9">
        <f t="shared" ca="1" si="5"/>
        <v>0</v>
      </c>
      <c r="BC64" s="10">
        <f t="shared" ca="1" si="27"/>
        <v>0</v>
      </c>
      <c r="BF64" s="38">
        <f t="shared" ca="1" si="21"/>
        <v>0</v>
      </c>
    </row>
    <row r="65" spans="1:58" x14ac:dyDescent="0.3">
      <c r="A65" s="53">
        <f t="shared" ca="1" si="22"/>
        <v>44</v>
      </c>
      <c r="B65" s="19">
        <f ca="1">IF(A65=0,0,HLOOKUP(A65-1,OFFSET(Catégories!$D$18:$D$19,0,0,2,Catégories!$C$17),2,TRUE))</f>
        <v>12</v>
      </c>
      <c r="C65" s="19">
        <f ca="1">IF(A65=0,0,A65-OFFSET(Catégories!$D$18,0,B65-1,,))</f>
        <v>5</v>
      </c>
      <c r="F65" s="1" t="str">
        <f ca="1">IF(A65=0,0,INDEX(Catégories!$D$20:$R$20,1,'Echantillon (2)'!B65))</f>
        <v>12. Déchets
 dangereux</v>
      </c>
      <c r="G65" s="1" t="str">
        <f ca="1">IF(A65=0,0,INDEX(OFFSET(Catégories!$D$21:$D$31,0,0,10,Catégories!$C$17),'Echantillon (2)'!C65,'Echantillon (2)'!B65))</f>
        <v xml:space="preserve">12.5 Batteries </v>
      </c>
      <c r="I65" s="41">
        <v>0</v>
      </c>
      <c r="J65" s="41">
        <v>0</v>
      </c>
      <c r="K65" s="41">
        <f t="shared" si="7"/>
        <v>0</v>
      </c>
      <c r="L65" s="6"/>
      <c r="M65" s="38">
        <f t="shared" si="8"/>
        <v>0</v>
      </c>
      <c r="N65" s="38"/>
      <c r="O65" s="38">
        <f t="shared" si="9"/>
        <v>0</v>
      </c>
      <c r="Q65" s="41">
        <v>0</v>
      </c>
      <c r="R65" s="41">
        <v>0</v>
      </c>
      <c r="S65" s="41">
        <f t="shared" si="10"/>
        <v>0</v>
      </c>
      <c r="T65" s="6"/>
      <c r="U65" s="38">
        <f t="shared" si="11"/>
        <v>0</v>
      </c>
      <c r="V65" s="38"/>
      <c r="W65" s="38">
        <f t="shared" si="12"/>
        <v>0</v>
      </c>
      <c r="Y65" s="41">
        <v>0</v>
      </c>
      <c r="Z65" s="41">
        <v>0</v>
      </c>
      <c r="AA65" s="41">
        <f t="shared" si="13"/>
        <v>0</v>
      </c>
      <c r="AB65" s="6"/>
      <c r="AC65" s="38">
        <f t="shared" si="14"/>
        <v>0</v>
      </c>
      <c r="AD65" s="38"/>
      <c r="AE65" s="38">
        <f t="shared" si="15"/>
        <v>0</v>
      </c>
      <c r="AH65" s="41">
        <f t="shared" si="16"/>
        <v>0</v>
      </c>
      <c r="AI65" s="41">
        <f t="shared" si="2"/>
        <v>0</v>
      </c>
      <c r="AJ65" s="41">
        <f t="shared" si="3"/>
        <v>0</v>
      </c>
      <c r="AK65" s="41">
        <f t="shared" ca="1" si="17"/>
        <v>0</v>
      </c>
      <c r="AL65" s="38">
        <f t="shared" ca="1" si="18"/>
        <v>0</v>
      </c>
      <c r="AO65" s="1" t="str">
        <f ca="1">IF(A65=0,0,INDEX(OFFSET(Catégories!$D$21:$D$31,0,0,10,Catégories!$C$17),'Echantillon (2)'!C65,'Echantillon (2)'!B65))</f>
        <v xml:space="preserve">12.5 Batteries </v>
      </c>
      <c r="AP65" s="38">
        <f t="shared" ca="1" si="4"/>
        <v>0</v>
      </c>
      <c r="AT65" s="38">
        <f t="shared" ca="1" si="19"/>
        <v>0</v>
      </c>
      <c r="AW65" s="36"/>
      <c r="AX65" s="36"/>
      <c r="AY65" s="40">
        <f t="shared" si="20"/>
        <v>0</v>
      </c>
      <c r="BA65" s="9">
        <f t="shared" ca="1" si="5"/>
        <v>0</v>
      </c>
      <c r="BC65" s="10">
        <f t="shared" ca="1" si="27"/>
        <v>0</v>
      </c>
      <c r="BF65" s="38">
        <f t="shared" ca="1" si="21"/>
        <v>0</v>
      </c>
    </row>
    <row r="66" spans="1:58" x14ac:dyDescent="0.3">
      <c r="A66" s="53">
        <f t="shared" ca="1" si="22"/>
        <v>45</v>
      </c>
      <c r="B66" s="19">
        <f ca="1">IF(A66=0,0,HLOOKUP(A66-1,OFFSET(Catégories!$D$18:$D$19,0,0,2,Catégories!$C$17),2,TRUE))</f>
        <v>12</v>
      </c>
      <c r="C66" s="19">
        <f ca="1">IF(A66=0,0,A66-OFFSET(Catégories!$D$18,0,B66-1,,))</f>
        <v>6</v>
      </c>
      <c r="F66" s="1" t="str">
        <f ca="1">IF(A66=0,0,INDEX(Catégories!$D$20:$R$20,1,'Echantillon (2)'!B66))</f>
        <v>12. Déchets
 dangereux</v>
      </c>
      <c r="G66" s="1" t="str">
        <f ca="1">IF(A66=0,0,INDEX(OFFSET(Catégories!$D$21:$D$31,0,0,10,Catégories!$C$17),'Echantillon (2)'!C66,'Echantillon (2)'!B66))</f>
        <v xml:space="preserve">12.6 Autres déchets dangereux </v>
      </c>
      <c r="I66" s="41">
        <v>0</v>
      </c>
      <c r="J66" s="41">
        <v>0</v>
      </c>
      <c r="K66" s="41">
        <f t="shared" si="7"/>
        <v>0</v>
      </c>
      <c r="L66" s="6"/>
      <c r="M66" s="38">
        <f t="shared" si="8"/>
        <v>0</v>
      </c>
      <c r="N66" s="38"/>
      <c r="O66" s="38">
        <f t="shared" si="9"/>
        <v>0</v>
      </c>
      <c r="Q66" s="41">
        <v>0</v>
      </c>
      <c r="R66" s="41">
        <v>0</v>
      </c>
      <c r="S66" s="41">
        <f t="shared" si="10"/>
        <v>0</v>
      </c>
      <c r="T66" s="6"/>
      <c r="U66" s="38">
        <f t="shared" si="11"/>
        <v>0</v>
      </c>
      <c r="V66" s="38"/>
      <c r="W66" s="38">
        <f t="shared" si="12"/>
        <v>0</v>
      </c>
      <c r="Y66" s="41">
        <v>0</v>
      </c>
      <c r="Z66" s="41">
        <v>0</v>
      </c>
      <c r="AA66" s="41">
        <f t="shared" si="13"/>
        <v>0</v>
      </c>
      <c r="AB66" s="6"/>
      <c r="AC66" s="38">
        <f t="shared" si="14"/>
        <v>0</v>
      </c>
      <c r="AD66" s="38"/>
      <c r="AE66" s="38">
        <f t="shared" si="15"/>
        <v>0</v>
      </c>
      <c r="AH66" s="41">
        <f t="shared" si="16"/>
        <v>0</v>
      </c>
      <c r="AI66" s="41">
        <f t="shared" si="2"/>
        <v>0</v>
      </c>
      <c r="AJ66" s="41">
        <f t="shared" si="3"/>
        <v>0</v>
      </c>
      <c r="AK66" s="41">
        <f t="shared" ca="1" si="17"/>
        <v>0</v>
      </c>
      <c r="AL66" s="38">
        <f t="shared" ca="1" si="18"/>
        <v>0</v>
      </c>
      <c r="AO66" s="1" t="str">
        <f ca="1">IF(A66=0,0,INDEX(OFFSET(Catégories!$D$21:$D$31,0,0,10,Catégories!$C$17),'Echantillon (2)'!C66,'Echantillon (2)'!B66))</f>
        <v xml:space="preserve">12.6 Autres déchets dangereux </v>
      </c>
      <c r="AP66" s="38">
        <f t="shared" ca="1" si="4"/>
        <v>0</v>
      </c>
      <c r="AT66" s="38">
        <f t="shared" ca="1" si="19"/>
        <v>0</v>
      </c>
      <c r="AW66" s="36"/>
      <c r="AX66" s="36"/>
      <c r="AY66" s="40">
        <f t="shared" si="20"/>
        <v>0</v>
      </c>
      <c r="BA66" s="9">
        <f t="shared" ca="1" si="5"/>
        <v>0</v>
      </c>
      <c r="BC66" s="10">
        <f t="shared" ca="1" si="27"/>
        <v>0</v>
      </c>
      <c r="BF66" s="38">
        <f t="shared" ca="1" si="21"/>
        <v>0</v>
      </c>
    </row>
    <row r="67" spans="1:58" x14ac:dyDescent="0.3">
      <c r="A67" s="53">
        <f t="shared" ca="1" si="22"/>
        <v>46</v>
      </c>
      <c r="B67" s="19">
        <f ca="1">IF(A67=0,0,HLOOKUP(A67-1,OFFSET(Catégories!$D$18:$D$19,0,0,2,Catégories!$C$17),2,TRUE))</f>
        <v>13</v>
      </c>
      <c r="C67" s="19">
        <f ca="1">IF(A67=0,0,A67-OFFSET(Catégories!$D$18,0,B67-1,,))</f>
        <v>1</v>
      </c>
      <c r="F67" s="1" t="str">
        <f ca="1">IF(A67=0,0,INDEX(Catégories!$D$20:$R$20,1,'Echantillon (2)'!B67))</f>
        <v>13. Fines</v>
      </c>
      <c r="G67" s="1" t="str">
        <f ca="1">IF(A67=0,0,INDEX(OFFSET(Catégories!$D$21:$D$31,0,0,10,Catégories!$C$17),'Echantillon (2)'!C67,'Echantillon (2)'!B67))</f>
        <v>13. Fines</v>
      </c>
      <c r="I67" s="41">
        <v>0</v>
      </c>
      <c r="J67" s="41">
        <v>0</v>
      </c>
      <c r="K67" s="41">
        <f t="shared" si="7"/>
        <v>0</v>
      </c>
      <c r="L67" s="6"/>
      <c r="M67" s="38">
        <f t="shared" si="8"/>
        <v>0</v>
      </c>
      <c r="N67" s="38"/>
      <c r="O67" s="38">
        <f t="shared" si="9"/>
        <v>0</v>
      </c>
      <c r="Q67" s="41">
        <v>0</v>
      </c>
      <c r="R67" s="41">
        <v>0</v>
      </c>
      <c r="S67" s="41">
        <f t="shared" si="10"/>
        <v>0</v>
      </c>
      <c r="T67" s="6"/>
      <c r="U67" s="38">
        <f t="shared" si="11"/>
        <v>0</v>
      </c>
      <c r="V67" s="38"/>
      <c r="W67" s="38">
        <f t="shared" si="12"/>
        <v>0</v>
      </c>
      <c r="Y67" s="41">
        <v>0</v>
      </c>
      <c r="Z67" s="41">
        <v>0</v>
      </c>
      <c r="AA67" s="41">
        <f t="shared" si="13"/>
        <v>0</v>
      </c>
      <c r="AB67" s="6"/>
      <c r="AC67" s="38">
        <f t="shared" si="14"/>
        <v>0</v>
      </c>
      <c r="AD67" s="38"/>
      <c r="AE67" s="38">
        <f t="shared" si="15"/>
        <v>0</v>
      </c>
      <c r="AH67" s="41">
        <f t="shared" si="16"/>
        <v>0</v>
      </c>
      <c r="AI67" s="41">
        <f t="shared" si="2"/>
        <v>0</v>
      </c>
      <c r="AJ67" s="41">
        <f t="shared" si="3"/>
        <v>0</v>
      </c>
      <c r="AK67" s="41">
        <f t="shared" ca="1" si="17"/>
        <v>192.96</v>
      </c>
      <c r="AL67" s="38">
        <f t="shared" ca="1" si="18"/>
        <v>1</v>
      </c>
      <c r="AO67" s="1" t="str">
        <f ca="1">IF(A67=0,0,INDEX(OFFSET(Catégories!$D$21:$D$31,0,0,10,Catégories!$C$17),'Echantillon (2)'!C67,'Echantillon (2)'!B67))</f>
        <v>13. Fines</v>
      </c>
      <c r="AP67" s="38">
        <f t="shared" ca="1" si="4"/>
        <v>0.35083636363636367</v>
      </c>
      <c r="AT67" s="38">
        <f t="shared" ca="1" si="19"/>
        <v>0</v>
      </c>
      <c r="AW67" s="36"/>
      <c r="AX67" s="36"/>
      <c r="AY67" s="40">
        <f t="shared" si="20"/>
        <v>0</v>
      </c>
      <c r="BA67" s="9">
        <f t="shared" ca="1" si="5"/>
        <v>0</v>
      </c>
      <c r="BC67" s="10">
        <f t="shared" ca="1" si="27"/>
        <v>0</v>
      </c>
      <c r="BF67" s="38">
        <f t="shared" ca="1" si="21"/>
        <v>0</v>
      </c>
    </row>
    <row r="68" spans="1:58" x14ac:dyDescent="0.3">
      <c r="A68" s="53">
        <f t="shared" ca="1" si="22"/>
        <v>0</v>
      </c>
      <c r="B68" s="19">
        <f ca="1">IF(A68=0,0,HLOOKUP(A68-1,OFFSET(Catégories!$D$18:$D$19,0,0,2,Catégories!$C$17),2,TRUE))</f>
        <v>0</v>
      </c>
      <c r="C68" s="19">
        <f ca="1">IF(A68=0,0,A68-OFFSET(Catégories!$D$18,0,B68-1,,))</f>
        <v>0</v>
      </c>
      <c r="F68" s="1">
        <f ca="1">IF(A68=0,0,INDEX(Catégories!$D$20:$R$20,1,'Echantillon (2)'!B68))</f>
        <v>0</v>
      </c>
      <c r="G68" s="1">
        <f ca="1">IF(A68=0,0,INDEX(OFFSET(Catégories!$D$21:$D$31,0,0,10,Catégories!$C$17),'Echantillon (2)'!C68,'Echantillon (2)'!B68))</f>
        <v>0</v>
      </c>
      <c r="I68" s="41">
        <v>0</v>
      </c>
      <c r="J68" s="41">
        <v>0</v>
      </c>
      <c r="K68" s="41">
        <f t="shared" si="7"/>
        <v>0</v>
      </c>
      <c r="L68" s="6"/>
      <c r="M68" s="38">
        <f t="shared" si="8"/>
        <v>0</v>
      </c>
      <c r="N68" s="38"/>
      <c r="O68" s="38">
        <f t="shared" si="9"/>
        <v>0</v>
      </c>
      <c r="Q68" s="41">
        <v>0</v>
      </c>
      <c r="R68" s="41">
        <v>0</v>
      </c>
      <c r="S68" s="41">
        <f t="shared" si="10"/>
        <v>0</v>
      </c>
      <c r="T68" s="6"/>
      <c r="U68" s="38">
        <f t="shared" si="11"/>
        <v>0</v>
      </c>
      <c r="V68" s="38"/>
      <c r="W68" s="38">
        <f t="shared" si="12"/>
        <v>0</v>
      </c>
      <c r="Y68" s="41">
        <v>0</v>
      </c>
      <c r="Z68" s="41">
        <v>0</v>
      </c>
      <c r="AA68" s="41">
        <f t="shared" si="13"/>
        <v>0</v>
      </c>
      <c r="AB68" s="6"/>
      <c r="AC68" s="38">
        <f t="shared" si="14"/>
        <v>0</v>
      </c>
      <c r="AD68" s="38"/>
      <c r="AE68" s="38">
        <f t="shared" si="15"/>
        <v>0</v>
      </c>
      <c r="AH68" s="41">
        <f t="shared" si="16"/>
        <v>0</v>
      </c>
      <c r="AI68" s="41">
        <f t="shared" si="2"/>
        <v>0</v>
      </c>
      <c r="AJ68" s="41">
        <f t="shared" si="3"/>
        <v>0</v>
      </c>
      <c r="AK68" s="41">
        <f t="shared" ca="1" si="17"/>
        <v>0</v>
      </c>
      <c r="AL68" s="38">
        <f t="shared" ca="1" si="18"/>
        <v>0</v>
      </c>
      <c r="AO68" s="1">
        <f ca="1">IF(A68=0,0,INDEX(OFFSET(Catégories!$D$21:$D$31,0,0,10,Catégories!$C$17),'Echantillon (2)'!C68,'Echantillon (2)'!B68))</f>
        <v>0</v>
      </c>
      <c r="AP68" s="38">
        <f t="shared" ca="1" si="4"/>
        <v>0</v>
      </c>
      <c r="AT68" s="38">
        <f t="shared" ca="1" si="19"/>
        <v>0</v>
      </c>
      <c r="AW68" s="36"/>
      <c r="AX68" s="36"/>
      <c r="AY68" s="40">
        <f t="shared" si="20"/>
        <v>0</v>
      </c>
      <c r="BA68" s="9">
        <f t="shared" ca="1" si="5"/>
        <v>0</v>
      </c>
      <c r="BC68" s="10">
        <f t="shared" ca="1" si="27"/>
        <v>0</v>
      </c>
      <c r="BF68" s="38">
        <f t="shared" ca="1" si="21"/>
        <v>0</v>
      </c>
    </row>
    <row r="69" spans="1:58" x14ac:dyDescent="0.3">
      <c r="A69" s="53">
        <f t="shared" ca="1" si="22"/>
        <v>0</v>
      </c>
      <c r="B69" s="19">
        <f ca="1">IF(A69=0,0,HLOOKUP(A69-1,OFFSET(Catégories!$D$18:$D$19,0,0,2,Catégories!$C$17),2,TRUE))</f>
        <v>0</v>
      </c>
      <c r="C69" s="19">
        <f ca="1">IF(A69=0,0,A69-OFFSET(Catégories!$D$18,0,B69-1,,))</f>
        <v>0</v>
      </c>
      <c r="F69" s="1">
        <f ca="1">IF(A69=0,0,INDEX(Catégories!$D$20:$R$20,1,'Echantillon (2)'!B69))</f>
        <v>0</v>
      </c>
      <c r="G69" s="1">
        <f ca="1">IF(A69=0,0,INDEX(OFFSET(Catégories!$D$21:$D$31,0,0,10,Catégories!$C$17),'Echantillon (2)'!C69,'Echantillon (2)'!B69))</f>
        <v>0</v>
      </c>
      <c r="I69" s="41">
        <v>0</v>
      </c>
      <c r="J69" s="41">
        <v>0</v>
      </c>
      <c r="K69" s="41">
        <f t="shared" si="7"/>
        <v>0</v>
      </c>
      <c r="L69" s="6"/>
      <c r="M69" s="38">
        <f t="shared" si="8"/>
        <v>0</v>
      </c>
      <c r="N69" s="38"/>
      <c r="O69" s="38">
        <f t="shared" si="9"/>
        <v>0</v>
      </c>
      <c r="Q69" s="41">
        <v>0</v>
      </c>
      <c r="R69" s="41">
        <v>0</v>
      </c>
      <c r="S69" s="41">
        <f t="shared" si="10"/>
        <v>0</v>
      </c>
      <c r="T69" s="6"/>
      <c r="U69" s="38">
        <f t="shared" si="11"/>
        <v>0</v>
      </c>
      <c r="V69" s="38"/>
      <c r="W69" s="38">
        <f t="shared" si="12"/>
        <v>0</v>
      </c>
      <c r="Y69" s="41">
        <v>0</v>
      </c>
      <c r="Z69" s="41">
        <v>0</v>
      </c>
      <c r="AA69" s="41">
        <f t="shared" si="13"/>
        <v>0</v>
      </c>
      <c r="AB69" s="6"/>
      <c r="AC69" s="38">
        <f t="shared" si="14"/>
        <v>0</v>
      </c>
      <c r="AD69" s="38"/>
      <c r="AE69" s="38">
        <f t="shared" si="15"/>
        <v>0</v>
      </c>
      <c r="AH69" s="41">
        <f t="shared" si="16"/>
        <v>0</v>
      </c>
      <c r="AI69" s="41">
        <f t="shared" si="2"/>
        <v>0</v>
      </c>
      <c r="AJ69" s="41">
        <f t="shared" si="3"/>
        <v>0</v>
      </c>
      <c r="AK69" s="41">
        <f t="shared" ca="1" si="17"/>
        <v>0</v>
      </c>
      <c r="AL69" s="38">
        <f t="shared" ca="1" si="18"/>
        <v>0</v>
      </c>
      <c r="AO69" s="1">
        <f ca="1">IF(A69=0,0,INDEX(OFFSET(Catégories!$D$21:$D$31,0,0,10,Catégories!$C$17),'Echantillon (2)'!C69,'Echantillon (2)'!B69))</f>
        <v>0</v>
      </c>
      <c r="AP69" s="38">
        <f t="shared" ca="1" si="4"/>
        <v>0</v>
      </c>
      <c r="AT69" s="38">
        <f t="shared" ca="1" si="19"/>
        <v>0</v>
      </c>
      <c r="AW69" s="36"/>
      <c r="AX69" s="36"/>
      <c r="AY69" s="40">
        <f t="shared" si="20"/>
        <v>0</v>
      </c>
      <c r="BA69" s="9">
        <f t="shared" ca="1" si="5"/>
        <v>0</v>
      </c>
      <c r="BC69" s="10">
        <f t="shared" ca="1" si="27"/>
        <v>0</v>
      </c>
      <c r="BF69" s="38">
        <f t="shared" ca="1" si="21"/>
        <v>0</v>
      </c>
    </row>
    <row r="70" spans="1:58" x14ac:dyDescent="0.3">
      <c r="A70" s="53">
        <f t="shared" ca="1" si="22"/>
        <v>0</v>
      </c>
      <c r="B70" s="19">
        <f ca="1">IF(A70=0,0,HLOOKUP(A70-1,OFFSET(Catégories!$D$18:$D$19,0,0,2,Catégories!$C$17),2,TRUE))</f>
        <v>0</v>
      </c>
      <c r="C70" s="19">
        <f ca="1">IF(A70=0,0,A70-OFFSET(Catégories!$D$18,0,B70-1,,))</f>
        <v>0</v>
      </c>
      <c r="F70" s="1">
        <f ca="1">IF(A70=0,0,INDEX(Catégories!$D$20:$R$20,1,'Echantillon (2)'!B70))</f>
        <v>0</v>
      </c>
      <c r="G70" s="1">
        <f ca="1">IF(A70=0,0,INDEX(OFFSET(Catégories!$D$21:$D$31,0,0,10,Catégories!$C$17),'Echantillon (2)'!C70,'Echantillon (2)'!B70))</f>
        <v>0</v>
      </c>
      <c r="I70" s="41">
        <v>0</v>
      </c>
      <c r="J70" s="41">
        <v>0</v>
      </c>
      <c r="K70" s="41">
        <f t="shared" si="7"/>
        <v>0</v>
      </c>
      <c r="L70" s="6"/>
      <c r="M70" s="38">
        <f t="shared" si="8"/>
        <v>0</v>
      </c>
      <c r="N70" s="38"/>
      <c r="O70" s="38">
        <f t="shared" si="9"/>
        <v>0</v>
      </c>
      <c r="Q70" s="41">
        <v>0</v>
      </c>
      <c r="R70" s="41">
        <v>0</v>
      </c>
      <c r="S70" s="41">
        <f t="shared" si="10"/>
        <v>0</v>
      </c>
      <c r="T70" s="6"/>
      <c r="U70" s="38">
        <f t="shared" si="11"/>
        <v>0</v>
      </c>
      <c r="V70" s="38"/>
      <c r="W70" s="38">
        <f t="shared" si="12"/>
        <v>0</v>
      </c>
      <c r="Y70" s="41">
        <v>0</v>
      </c>
      <c r="Z70" s="41">
        <v>0</v>
      </c>
      <c r="AA70" s="41">
        <f t="shared" si="13"/>
        <v>0</v>
      </c>
      <c r="AB70" s="6"/>
      <c r="AC70" s="38">
        <f t="shared" si="14"/>
        <v>0</v>
      </c>
      <c r="AD70" s="38"/>
      <c r="AE70" s="38">
        <f t="shared" si="15"/>
        <v>0</v>
      </c>
      <c r="AH70" s="41">
        <f t="shared" si="16"/>
        <v>0</v>
      </c>
      <c r="AI70" s="41">
        <f t="shared" si="2"/>
        <v>0</v>
      </c>
      <c r="AJ70" s="41">
        <f t="shared" si="3"/>
        <v>0</v>
      </c>
      <c r="AK70" s="41">
        <f t="shared" ca="1" si="17"/>
        <v>0</v>
      </c>
      <c r="AL70" s="38">
        <f t="shared" ca="1" si="18"/>
        <v>0</v>
      </c>
      <c r="AO70" s="1">
        <f ca="1">IF(A70=0,0,INDEX(OFFSET(Catégories!$D$21:$D$31,0,0,10,Catégories!$C$17),'Echantillon (2)'!C70,'Echantillon (2)'!B70))</f>
        <v>0</v>
      </c>
      <c r="AP70" s="38">
        <f t="shared" ca="1" si="4"/>
        <v>0</v>
      </c>
      <c r="AT70" s="38">
        <f t="shared" ca="1" si="19"/>
        <v>0</v>
      </c>
      <c r="AW70" s="36"/>
      <c r="AX70" s="36"/>
      <c r="AY70" s="40">
        <f t="shared" si="20"/>
        <v>0</v>
      </c>
      <c r="BA70" s="9">
        <f t="shared" ca="1" si="5"/>
        <v>0</v>
      </c>
      <c r="BC70" s="10">
        <f t="shared" ca="1" si="27"/>
        <v>0</v>
      </c>
      <c r="BF70" s="38">
        <f t="shared" ca="1" si="21"/>
        <v>0</v>
      </c>
    </row>
    <row r="71" spans="1:58" x14ac:dyDescent="0.3">
      <c r="A71" s="53">
        <f t="shared" ca="1" si="22"/>
        <v>0</v>
      </c>
      <c r="B71" s="19">
        <f ca="1">IF(A71=0,0,HLOOKUP(A71-1,OFFSET(Catégories!$D$18:$D$19,0,0,2,Catégories!$C$17),2,TRUE))</f>
        <v>0</v>
      </c>
      <c r="C71" s="19">
        <f ca="1">IF(A71=0,0,A71-OFFSET(Catégories!$D$18,0,B71-1,,))</f>
        <v>0</v>
      </c>
      <c r="F71" s="1">
        <f ca="1">IF(A71=0,0,INDEX(Catégories!$D$20:$R$20,1,'Echantillon (2)'!B71))</f>
        <v>0</v>
      </c>
      <c r="G71" s="1">
        <f ca="1">IF(A71=0,0,INDEX(OFFSET(Catégories!$D$21:$D$31,0,0,10,Catégories!$C$17),'Echantillon (2)'!C71,'Echantillon (2)'!B71))</f>
        <v>0</v>
      </c>
      <c r="I71" s="41">
        <v>0</v>
      </c>
      <c r="J71" s="41">
        <v>0</v>
      </c>
      <c r="K71" s="41">
        <f t="shared" si="7"/>
        <v>0</v>
      </c>
      <c r="L71" s="6"/>
      <c r="M71" s="38">
        <f t="shared" si="8"/>
        <v>0</v>
      </c>
      <c r="N71" s="38"/>
      <c r="O71" s="38">
        <f t="shared" si="9"/>
        <v>0</v>
      </c>
      <c r="Q71" s="41">
        <v>0</v>
      </c>
      <c r="R71" s="41">
        <v>0</v>
      </c>
      <c r="S71" s="41">
        <f t="shared" si="10"/>
        <v>0</v>
      </c>
      <c r="T71" s="6"/>
      <c r="U71" s="38">
        <f t="shared" si="11"/>
        <v>0</v>
      </c>
      <c r="V71" s="38"/>
      <c r="W71" s="38">
        <f t="shared" si="12"/>
        <v>0</v>
      </c>
      <c r="Y71" s="41">
        <v>0</v>
      </c>
      <c r="Z71" s="41">
        <v>0</v>
      </c>
      <c r="AA71" s="41">
        <f t="shared" si="13"/>
        <v>0</v>
      </c>
      <c r="AB71" s="6"/>
      <c r="AC71" s="38">
        <f t="shared" si="14"/>
        <v>0</v>
      </c>
      <c r="AD71" s="38"/>
      <c r="AE71" s="38">
        <f t="shared" si="15"/>
        <v>0</v>
      </c>
      <c r="AH71" s="41">
        <f t="shared" si="16"/>
        <v>0</v>
      </c>
      <c r="AI71" s="41">
        <f t="shared" si="2"/>
        <v>0</v>
      </c>
      <c r="AJ71" s="41">
        <f t="shared" si="3"/>
        <v>0</v>
      </c>
      <c r="AK71" s="41">
        <f t="shared" ca="1" si="17"/>
        <v>0</v>
      </c>
      <c r="AL71" s="38">
        <f t="shared" ca="1" si="18"/>
        <v>0</v>
      </c>
      <c r="AO71" s="1">
        <f ca="1">IF(A71=0,0,INDEX(OFFSET(Catégories!$D$21:$D$31,0,0,10,Catégories!$C$17),'Echantillon (2)'!C71,'Echantillon (2)'!B71))</f>
        <v>0</v>
      </c>
      <c r="AP71" s="38">
        <f t="shared" ca="1" si="4"/>
        <v>0</v>
      </c>
      <c r="AT71" s="38">
        <f t="shared" ca="1" si="19"/>
        <v>0</v>
      </c>
      <c r="AW71" s="36"/>
      <c r="AX71" s="36"/>
      <c r="AY71" s="40">
        <f t="shared" si="20"/>
        <v>0</v>
      </c>
      <c r="BA71" s="9">
        <f t="shared" ca="1" si="5"/>
        <v>0</v>
      </c>
      <c r="BC71" s="10">
        <f t="shared" ca="1" si="27"/>
        <v>0</v>
      </c>
      <c r="BF71" s="38">
        <f t="shared" ca="1" si="21"/>
        <v>0</v>
      </c>
    </row>
    <row r="72" spans="1:58" x14ac:dyDescent="0.3">
      <c r="A72" s="53">
        <f t="shared" ca="1" si="22"/>
        <v>0</v>
      </c>
      <c r="B72" s="19">
        <f ca="1">IF(A72=0,0,HLOOKUP(A72-1,OFFSET(Catégories!$D$18:$D$19,0,0,2,Catégories!$C$17),2,TRUE))</f>
        <v>0</v>
      </c>
      <c r="C72" s="19">
        <f ca="1">IF(A72=0,0,A72-OFFSET(Catégories!$D$18,0,B72-1,,))</f>
        <v>0</v>
      </c>
      <c r="F72" s="1">
        <f ca="1">IF(A72=0,0,INDEX(Catégories!$D$20:$R$20,1,'Echantillon (2)'!B72))</f>
        <v>0</v>
      </c>
      <c r="G72" s="1">
        <f ca="1">IF(A72=0,0,INDEX(OFFSET(Catégories!$D$21:$D$31,0,0,10,Catégories!$C$17),'Echantillon (2)'!C72,'Echantillon (2)'!B72))</f>
        <v>0</v>
      </c>
      <c r="I72" s="41">
        <v>0</v>
      </c>
      <c r="J72" s="41">
        <v>0</v>
      </c>
      <c r="K72" s="41">
        <f t="shared" si="7"/>
        <v>0</v>
      </c>
      <c r="L72" s="6"/>
      <c r="M72" s="38">
        <f t="shared" si="8"/>
        <v>0</v>
      </c>
      <c r="N72" s="38"/>
      <c r="O72" s="38">
        <f t="shared" si="9"/>
        <v>0</v>
      </c>
      <c r="Q72" s="41">
        <v>0</v>
      </c>
      <c r="R72" s="41">
        <v>0</v>
      </c>
      <c r="S72" s="41">
        <f t="shared" si="10"/>
        <v>0</v>
      </c>
      <c r="T72" s="6"/>
      <c r="U72" s="38">
        <f t="shared" si="11"/>
        <v>0</v>
      </c>
      <c r="V72" s="38"/>
      <c r="W72" s="38">
        <f t="shared" si="12"/>
        <v>0</v>
      </c>
      <c r="Y72" s="41">
        <v>0</v>
      </c>
      <c r="Z72" s="41">
        <v>0</v>
      </c>
      <c r="AA72" s="41">
        <f t="shared" si="13"/>
        <v>0</v>
      </c>
      <c r="AB72" s="6"/>
      <c r="AC72" s="38">
        <f t="shared" si="14"/>
        <v>0</v>
      </c>
      <c r="AD72" s="38"/>
      <c r="AE72" s="38">
        <f t="shared" si="15"/>
        <v>0</v>
      </c>
      <c r="AH72" s="41">
        <f t="shared" si="16"/>
        <v>0</v>
      </c>
      <c r="AI72" s="41">
        <f t="shared" si="2"/>
        <v>0</v>
      </c>
      <c r="AJ72" s="41">
        <f t="shared" si="3"/>
        <v>0</v>
      </c>
      <c r="AK72" s="41">
        <f t="shared" ca="1" si="17"/>
        <v>0</v>
      </c>
      <c r="AL72" s="38">
        <f t="shared" ca="1" si="18"/>
        <v>0</v>
      </c>
      <c r="AO72" s="1">
        <f ca="1">IF(A72=0,0,INDEX(OFFSET(Catégories!$D$21:$D$31,0,0,10,Catégories!$C$17),'Echantillon (2)'!C72,'Echantillon (2)'!B72))</f>
        <v>0</v>
      </c>
      <c r="AP72" s="38">
        <f t="shared" ca="1" si="4"/>
        <v>0</v>
      </c>
      <c r="AT72" s="38">
        <f t="shared" ca="1" si="19"/>
        <v>0</v>
      </c>
      <c r="AW72" s="36"/>
      <c r="AX72" s="36"/>
      <c r="AY72" s="40">
        <f t="shared" si="20"/>
        <v>0</v>
      </c>
      <c r="BA72" s="9">
        <f t="shared" ca="1" si="5"/>
        <v>0</v>
      </c>
      <c r="BC72" s="10">
        <f t="shared" ca="1" si="27"/>
        <v>0</v>
      </c>
      <c r="BF72" s="38">
        <f t="shared" ca="1" si="21"/>
        <v>0</v>
      </c>
    </row>
    <row r="73" spans="1:58" x14ac:dyDescent="0.3">
      <c r="A73" s="53">
        <f t="shared" ca="1" si="22"/>
        <v>0</v>
      </c>
      <c r="B73" s="19">
        <f ca="1">IF(A73=0,0,HLOOKUP(A73-1,OFFSET(Catégories!$D$18:$D$19,0,0,2,Catégories!$C$17),2,TRUE))</f>
        <v>0</v>
      </c>
      <c r="C73" s="19">
        <f ca="1">IF(A73=0,0,A73-OFFSET(Catégories!$D$18,0,B73-1,,))</f>
        <v>0</v>
      </c>
      <c r="F73" s="1">
        <f ca="1">IF(A73=0,0,INDEX(Catégories!$D$20:$R$20,1,'Echantillon (2)'!B73))</f>
        <v>0</v>
      </c>
      <c r="G73" s="1">
        <f ca="1">IF(A73=0,0,INDEX(OFFSET(Catégories!$D$21:$D$31,0,0,10,Catégories!$C$17),'Echantillon (2)'!C73,'Echantillon (2)'!B73))</f>
        <v>0</v>
      </c>
      <c r="I73" s="41">
        <v>0</v>
      </c>
      <c r="J73" s="41">
        <v>0</v>
      </c>
      <c r="K73" s="41">
        <f t="shared" si="7"/>
        <v>0</v>
      </c>
      <c r="L73" s="6"/>
      <c r="M73" s="38">
        <f t="shared" si="8"/>
        <v>0</v>
      </c>
      <c r="N73" s="38"/>
      <c r="O73" s="38">
        <f t="shared" si="9"/>
        <v>0</v>
      </c>
      <c r="Q73" s="41">
        <v>0</v>
      </c>
      <c r="R73" s="41">
        <v>0</v>
      </c>
      <c r="S73" s="41">
        <f t="shared" si="10"/>
        <v>0</v>
      </c>
      <c r="T73" s="6"/>
      <c r="U73" s="38">
        <f t="shared" si="11"/>
        <v>0</v>
      </c>
      <c r="V73" s="38"/>
      <c r="W73" s="38">
        <f t="shared" si="12"/>
        <v>0</v>
      </c>
      <c r="Y73" s="41">
        <v>0</v>
      </c>
      <c r="Z73" s="41">
        <v>0</v>
      </c>
      <c r="AA73" s="41">
        <f t="shared" si="13"/>
        <v>0</v>
      </c>
      <c r="AB73" s="6"/>
      <c r="AC73" s="38">
        <f t="shared" si="14"/>
        <v>0</v>
      </c>
      <c r="AD73" s="38"/>
      <c r="AE73" s="38">
        <f t="shared" si="15"/>
        <v>0</v>
      </c>
      <c r="AH73" s="41">
        <f t="shared" si="16"/>
        <v>0</v>
      </c>
      <c r="AI73" s="41">
        <f t="shared" si="2"/>
        <v>0</v>
      </c>
      <c r="AJ73" s="41">
        <f t="shared" si="3"/>
        <v>0</v>
      </c>
      <c r="AK73" s="41">
        <f t="shared" ca="1" si="17"/>
        <v>0</v>
      </c>
      <c r="AL73" s="38">
        <f t="shared" ca="1" si="18"/>
        <v>0</v>
      </c>
      <c r="AO73" s="1">
        <f ca="1">IF(A73=0,0,INDEX(OFFSET(Catégories!$D$21:$D$31,0,0,10,Catégories!$C$17),'Echantillon (2)'!C73,'Echantillon (2)'!B73))</f>
        <v>0</v>
      </c>
      <c r="AP73" s="38">
        <f t="shared" ca="1" si="4"/>
        <v>0</v>
      </c>
      <c r="AT73" s="38">
        <f t="shared" ca="1" si="19"/>
        <v>0</v>
      </c>
      <c r="AW73" s="36"/>
      <c r="AX73" s="36"/>
      <c r="AY73" s="40">
        <f t="shared" si="20"/>
        <v>0</v>
      </c>
      <c r="BA73" s="9">
        <f t="shared" ca="1" si="5"/>
        <v>0</v>
      </c>
      <c r="BC73" s="10">
        <f t="shared" ca="1" si="27"/>
        <v>0</v>
      </c>
      <c r="BF73" s="38">
        <f t="shared" ca="1" si="21"/>
        <v>0</v>
      </c>
    </row>
    <row r="74" spans="1:58" x14ac:dyDescent="0.3">
      <c r="A74" s="53">
        <f t="shared" ca="1" si="22"/>
        <v>0</v>
      </c>
      <c r="B74" s="19">
        <f ca="1">IF(A74=0,0,HLOOKUP(A74-1,OFFSET(Catégories!$D$18:$D$19,0,0,2,Catégories!$C$17),2,TRUE))</f>
        <v>0</v>
      </c>
      <c r="C74" s="19">
        <f ca="1">IF(A74=0,0,A74-OFFSET(Catégories!$D$18,0,B74-1,,))</f>
        <v>0</v>
      </c>
      <c r="F74" s="1">
        <f ca="1">IF(A74=0,0,INDEX(Catégories!$D$20:$R$20,1,'Echantillon (2)'!B74))</f>
        <v>0</v>
      </c>
      <c r="G74" s="1">
        <f ca="1">IF(A74=0,0,INDEX(OFFSET(Catégories!$D$21:$D$31,0,0,10,Catégories!$C$17),'Echantillon (2)'!C74,'Echantillon (2)'!B74))</f>
        <v>0</v>
      </c>
      <c r="I74" s="41">
        <v>0</v>
      </c>
      <c r="J74" s="41">
        <v>0</v>
      </c>
      <c r="K74" s="41">
        <f t="shared" si="7"/>
        <v>0</v>
      </c>
      <c r="L74" s="6"/>
      <c r="M74" s="38">
        <f t="shared" si="8"/>
        <v>0</v>
      </c>
      <c r="N74" s="38"/>
      <c r="O74" s="38">
        <f t="shared" si="9"/>
        <v>0</v>
      </c>
      <c r="Q74" s="41">
        <v>0</v>
      </c>
      <c r="R74" s="41">
        <v>0</v>
      </c>
      <c r="S74" s="41">
        <f t="shared" si="10"/>
        <v>0</v>
      </c>
      <c r="T74" s="6"/>
      <c r="U74" s="38">
        <f t="shared" si="11"/>
        <v>0</v>
      </c>
      <c r="V74" s="38"/>
      <c r="W74" s="38">
        <f t="shared" si="12"/>
        <v>0</v>
      </c>
      <c r="Y74" s="41">
        <v>0</v>
      </c>
      <c r="Z74" s="41">
        <v>0</v>
      </c>
      <c r="AA74" s="41">
        <f t="shared" si="13"/>
        <v>0</v>
      </c>
      <c r="AB74" s="6"/>
      <c r="AC74" s="38">
        <f t="shared" si="14"/>
        <v>0</v>
      </c>
      <c r="AD74" s="38"/>
      <c r="AE74" s="38">
        <f t="shared" si="15"/>
        <v>0</v>
      </c>
      <c r="AH74" s="41">
        <f t="shared" si="16"/>
        <v>0</v>
      </c>
      <c r="AI74" s="41">
        <f t="shared" si="2"/>
        <v>0</v>
      </c>
      <c r="AJ74" s="41">
        <f t="shared" si="3"/>
        <v>0</v>
      </c>
      <c r="AK74" s="41">
        <f t="shared" ca="1" si="17"/>
        <v>0</v>
      </c>
      <c r="AL74" s="38">
        <f t="shared" ca="1" si="18"/>
        <v>0</v>
      </c>
      <c r="AO74" s="1">
        <f ca="1">IF(A74=0,0,INDEX(OFFSET(Catégories!$D$21:$D$31,0,0,10,Catégories!$C$17),'Echantillon (2)'!C74,'Echantillon (2)'!B74))</f>
        <v>0</v>
      </c>
      <c r="AP74" s="38">
        <f t="shared" ca="1" si="4"/>
        <v>0</v>
      </c>
      <c r="AT74" s="38">
        <f t="shared" ca="1" si="19"/>
        <v>0</v>
      </c>
      <c r="AW74" s="36"/>
      <c r="AX74" s="36"/>
      <c r="AY74" s="40">
        <f t="shared" si="20"/>
        <v>0</v>
      </c>
      <c r="BA74" s="9">
        <f t="shared" ca="1" si="5"/>
        <v>0</v>
      </c>
      <c r="BC74" s="10">
        <f t="shared" ca="1" si="27"/>
        <v>0</v>
      </c>
      <c r="BF74" s="38">
        <f t="shared" ca="1" si="21"/>
        <v>0</v>
      </c>
    </row>
    <row r="75" spans="1:58" x14ac:dyDescent="0.3">
      <c r="A75" s="53">
        <f t="shared" ca="1" si="22"/>
        <v>0</v>
      </c>
      <c r="B75" s="19">
        <f ca="1">IF(A75=0,0,HLOOKUP(A75-1,OFFSET(Catégories!$D$18:$D$19,0,0,2,Catégories!$C$17),2,TRUE))</f>
        <v>0</v>
      </c>
      <c r="C75" s="19">
        <f ca="1">IF(A75=0,0,A75-OFFSET(Catégories!$D$18,0,B75-1,,))</f>
        <v>0</v>
      </c>
      <c r="F75" s="1">
        <f ca="1">IF(A75=0,0,INDEX(Catégories!$D$20:$R$20,1,'Echantillon (2)'!B75))</f>
        <v>0</v>
      </c>
      <c r="G75" s="1">
        <f ca="1">IF(A75=0,0,INDEX(OFFSET(Catégories!$D$21:$D$31,0,0,10,Catégories!$C$17),'Echantillon (2)'!C75,'Echantillon (2)'!B75))</f>
        <v>0</v>
      </c>
      <c r="I75" s="41">
        <v>0</v>
      </c>
      <c r="J75" s="41">
        <v>0</v>
      </c>
      <c r="K75" s="41">
        <f t="shared" si="7"/>
        <v>0</v>
      </c>
      <c r="L75" s="6"/>
      <c r="M75" s="38">
        <f t="shared" si="8"/>
        <v>0</v>
      </c>
      <c r="N75" s="38"/>
      <c r="O75" s="38">
        <f t="shared" si="9"/>
        <v>0</v>
      </c>
      <c r="Q75" s="41">
        <v>0</v>
      </c>
      <c r="R75" s="41">
        <v>0</v>
      </c>
      <c r="S75" s="41">
        <f t="shared" si="10"/>
        <v>0</v>
      </c>
      <c r="T75" s="6"/>
      <c r="U75" s="38">
        <f t="shared" si="11"/>
        <v>0</v>
      </c>
      <c r="V75" s="38"/>
      <c r="W75" s="38">
        <f t="shared" si="12"/>
        <v>0</v>
      </c>
      <c r="Y75" s="41">
        <v>0</v>
      </c>
      <c r="Z75" s="41">
        <v>0</v>
      </c>
      <c r="AA75" s="41">
        <f t="shared" si="13"/>
        <v>0</v>
      </c>
      <c r="AB75" s="6"/>
      <c r="AC75" s="38">
        <f t="shared" si="14"/>
        <v>0</v>
      </c>
      <c r="AD75" s="38"/>
      <c r="AE75" s="38">
        <f t="shared" si="15"/>
        <v>0</v>
      </c>
      <c r="AH75" s="41">
        <f t="shared" si="16"/>
        <v>0</v>
      </c>
      <c r="AI75" s="41">
        <f t="shared" si="2"/>
        <v>0</v>
      </c>
      <c r="AJ75" s="41">
        <f t="shared" si="3"/>
        <v>0</v>
      </c>
      <c r="AK75" s="41">
        <f t="shared" ca="1" si="17"/>
        <v>0</v>
      </c>
      <c r="AL75" s="38">
        <f t="shared" ca="1" si="18"/>
        <v>0</v>
      </c>
      <c r="AO75" s="1">
        <f ca="1">IF(A75=0,0,INDEX(OFFSET(Catégories!$D$21:$D$31,0,0,10,Catégories!$C$17),'Echantillon (2)'!C75,'Echantillon (2)'!B75))</f>
        <v>0</v>
      </c>
      <c r="AP75" s="38">
        <f t="shared" ca="1" si="4"/>
        <v>0</v>
      </c>
      <c r="AT75" s="38">
        <f t="shared" ca="1" si="19"/>
        <v>0</v>
      </c>
      <c r="AW75" s="36"/>
      <c r="AX75" s="36"/>
      <c r="AY75" s="40">
        <f t="shared" si="20"/>
        <v>0</v>
      </c>
      <c r="BA75" s="9">
        <f t="shared" ca="1" si="5"/>
        <v>0</v>
      </c>
      <c r="BC75" s="10">
        <f t="shared" ca="1" si="27"/>
        <v>0</v>
      </c>
      <c r="BF75" s="38">
        <f t="shared" ca="1" si="21"/>
        <v>0</v>
      </c>
    </row>
    <row r="76" spans="1:58" x14ac:dyDescent="0.3">
      <c r="A76" s="53">
        <f t="shared" ca="1" si="22"/>
        <v>0</v>
      </c>
      <c r="B76" s="19">
        <f ca="1">IF(A76=0,0,HLOOKUP(A76-1,OFFSET(Catégories!$D$18:$D$19,0,0,2,Catégories!$C$17),2,TRUE))</f>
        <v>0</v>
      </c>
      <c r="C76" s="19">
        <f ca="1">IF(A76=0,0,A76-OFFSET(Catégories!$D$18,0,B76-1,,))</f>
        <v>0</v>
      </c>
      <c r="F76" s="1">
        <f ca="1">IF(A76=0,0,INDEX(Catégories!$D$20:$R$20,1,'Echantillon (2)'!B76))</f>
        <v>0</v>
      </c>
      <c r="G76" s="1">
        <f ca="1">IF(A76=0,0,INDEX(OFFSET(Catégories!$D$21:$D$31,0,0,10,Catégories!$C$17),'Echantillon (2)'!C76,'Echantillon (2)'!B76))</f>
        <v>0</v>
      </c>
      <c r="I76" s="41">
        <v>0</v>
      </c>
      <c r="J76" s="41">
        <v>0</v>
      </c>
      <c r="K76" s="41">
        <f t="shared" si="7"/>
        <v>0</v>
      </c>
      <c r="L76" s="6"/>
      <c r="M76" s="38">
        <f t="shared" si="8"/>
        <v>0</v>
      </c>
      <c r="N76" s="38"/>
      <c r="O76" s="38">
        <f t="shared" si="9"/>
        <v>0</v>
      </c>
      <c r="Q76" s="41">
        <v>0</v>
      </c>
      <c r="R76" s="41">
        <v>0</v>
      </c>
      <c r="S76" s="41">
        <f t="shared" si="10"/>
        <v>0</v>
      </c>
      <c r="T76" s="6"/>
      <c r="U76" s="38">
        <f t="shared" si="11"/>
        <v>0</v>
      </c>
      <c r="V76" s="38"/>
      <c r="W76" s="38">
        <f t="shared" si="12"/>
        <v>0</v>
      </c>
      <c r="Y76" s="41">
        <v>0</v>
      </c>
      <c r="Z76" s="41">
        <v>0</v>
      </c>
      <c r="AA76" s="41">
        <f t="shared" si="13"/>
        <v>0</v>
      </c>
      <c r="AB76" s="6"/>
      <c r="AC76" s="38">
        <f t="shared" si="14"/>
        <v>0</v>
      </c>
      <c r="AD76" s="38"/>
      <c r="AE76" s="38">
        <f t="shared" si="15"/>
        <v>0</v>
      </c>
      <c r="AH76" s="41">
        <f t="shared" si="16"/>
        <v>0</v>
      </c>
      <c r="AI76" s="41">
        <f t="shared" si="2"/>
        <v>0</v>
      </c>
      <c r="AJ76" s="41">
        <f t="shared" si="3"/>
        <v>0</v>
      </c>
      <c r="AK76" s="41">
        <f t="shared" ca="1" si="17"/>
        <v>0</v>
      </c>
      <c r="AL76" s="38">
        <f t="shared" ca="1" si="18"/>
        <v>0</v>
      </c>
      <c r="AO76" s="1">
        <f ca="1">IF(A76=0,0,INDEX(OFFSET(Catégories!$D$21:$D$31,0,0,10,Catégories!$C$17),'Echantillon (2)'!C76,'Echantillon (2)'!B76))</f>
        <v>0</v>
      </c>
      <c r="AP76" s="38">
        <f t="shared" ca="1" si="4"/>
        <v>0</v>
      </c>
      <c r="AT76" s="38">
        <f t="shared" ca="1" si="19"/>
        <v>0</v>
      </c>
      <c r="AW76" s="36"/>
      <c r="AX76" s="36"/>
      <c r="AY76" s="40">
        <f t="shared" si="20"/>
        <v>0</v>
      </c>
      <c r="BA76" s="9">
        <f t="shared" ca="1" si="5"/>
        <v>0</v>
      </c>
      <c r="BC76" s="10">
        <f t="shared" ca="1" si="27"/>
        <v>0</v>
      </c>
      <c r="BF76" s="38">
        <f t="shared" ca="1" si="21"/>
        <v>0</v>
      </c>
    </row>
    <row r="77" spans="1:58" x14ac:dyDescent="0.3">
      <c r="A77" s="53">
        <f t="shared" ca="1" si="22"/>
        <v>0</v>
      </c>
      <c r="B77" s="19">
        <f ca="1">IF(A77=0,0,HLOOKUP(A77-1,OFFSET(Catégories!$D$18:$D$19,0,0,2,Catégories!$C$17),2,TRUE))</f>
        <v>0</v>
      </c>
      <c r="C77" s="19">
        <f ca="1">IF(A77=0,0,A77-OFFSET(Catégories!$D$18,0,B77-1,,))</f>
        <v>0</v>
      </c>
      <c r="F77" s="1">
        <f ca="1">IF(A77=0,0,INDEX(Catégories!$D$20:$R$20,1,'Echantillon (2)'!B77))</f>
        <v>0</v>
      </c>
      <c r="G77" s="1">
        <f ca="1">IF(A77=0,0,INDEX(OFFSET(Catégories!$D$21:$D$31,0,0,10,Catégories!$C$17),'Echantillon (2)'!C77,'Echantillon (2)'!B77))</f>
        <v>0</v>
      </c>
      <c r="I77" s="41">
        <v>0</v>
      </c>
      <c r="J77" s="41">
        <v>0</v>
      </c>
      <c r="K77" s="41">
        <f t="shared" si="7"/>
        <v>0</v>
      </c>
      <c r="L77" s="6"/>
      <c r="M77" s="38">
        <f t="shared" si="8"/>
        <v>0</v>
      </c>
      <c r="N77" s="38"/>
      <c r="O77" s="38">
        <f t="shared" si="9"/>
        <v>0</v>
      </c>
      <c r="Q77" s="41">
        <v>0</v>
      </c>
      <c r="R77" s="41">
        <v>0</v>
      </c>
      <c r="S77" s="41">
        <f t="shared" si="10"/>
        <v>0</v>
      </c>
      <c r="T77" s="6"/>
      <c r="U77" s="38">
        <f t="shared" si="11"/>
        <v>0</v>
      </c>
      <c r="V77" s="38"/>
      <c r="W77" s="38">
        <f t="shared" si="12"/>
        <v>0</v>
      </c>
      <c r="Y77" s="41">
        <v>0</v>
      </c>
      <c r="Z77" s="41">
        <v>0</v>
      </c>
      <c r="AA77" s="41">
        <f t="shared" si="13"/>
        <v>0</v>
      </c>
      <c r="AB77" s="6"/>
      <c r="AC77" s="38">
        <f t="shared" si="14"/>
        <v>0</v>
      </c>
      <c r="AD77" s="38"/>
      <c r="AE77" s="38">
        <f t="shared" si="15"/>
        <v>0</v>
      </c>
      <c r="AH77" s="41">
        <f t="shared" si="16"/>
        <v>0</v>
      </c>
      <c r="AI77" s="41">
        <f t="shared" si="2"/>
        <v>0</v>
      </c>
      <c r="AJ77" s="41">
        <f t="shared" si="3"/>
        <v>0</v>
      </c>
      <c r="AK77" s="41">
        <f t="shared" ca="1" si="17"/>
        <v>0</v>
      </c>
      <c r="AL77" s="38">
        <f t="shared" ca="1" si="18"/>
        <v>0</v>
      </c>
      <c r="AO77" s="1">
        <f ca="1">IF(A77=0,0,INDEX(OFFSET(Catégories!$D$21:$D$31,0,0,10,Catégories!$C$17),'Echantillon (2)'!C77,'Echantillon (2)'!B77))</f>
        <v>0</v>
      </c>
      <c r="AP77" s="38">
        <f t="shared" ca="1" si="4"/>
        <v>0</v>
      </c>
      <c r="AT77" s="38">
        <f t="shared" ca="1" si="19"/>
        <v>0</v>
      </c>
      <c r="AW77" s="36"/>
      <c r="AX77" s="36"/>
      <c r="AY77" s="40">
        <f t="shared" si="20"/>
        <v>0</v>
      </c>
      <c r="BA77" s="9">
        <f t="shared" ca="1" si="5"/>
        <v>0</v>
      </c>
      <c r="BC77" s="10">
        <f t="shared" ca="1" si="27"/>
        <v>0</v>
      </c>
      <c r="BF77" s="38">
        <f t="shared" ca="1" si="21"/>
        <v>0</v>
      </c>
    </row>
    <row r="78" spans="1:58" x14ac:dyDescent="0.3">
      <c r="A78" s="53">
        <f t="shared" ca="1" si="22"/>
        <v>0</v>
      </c>
      <c r="B78" s="19">
        <f ca="1">IF(A78=0,0,HLOOKUP(A78-1,OFFSET(Catégories!$D$18:$D$19,0,0,2,Catégories!$C$17),2,TRUE))</f>
        <v>0</v>
      </c>
      <c r="C78" s="19">
        <f ca="1">IF(A78=0,0,A78-OFFSET(Catégories!$D$18,0,B78-1,,))</f>
        <v>0</v>
      </c>
      <c r="F78" s="1">
        <f ca="1">IF(A78=0,0,INDEX(Catégories!$D$20:$R$20,1,'Echantillon (2)'!B78))</f>
        <v>0</v>
      </c>
      <c r="G78" s="1">
        <f ca="1">IF(A78=0,0,INDEX(OFFSET(Catégories!$D$21:$D$31,0,0,10,Catégories!$C$17),'Echantillon (2)'!C78,'Echantillon (2)'!B78))</f>
        <v>0</v>
      </c>
      <c r="I78" s="41">
        <v>0</v>
      </c>
      <c r="J78" s="41">
        <v>0</v>
      </c>
      <c r="K78" s="41">
        <f t="shared" si="7"/>
        <v>0</v>
      </c>
      <c r="L78" s="6"/>
      <c r="M78" s="38">
        <f t="shared" si="8"/>
        <v>0</v>
      </c>
      <c r="N78" s="38"/>
      <c r="O78" s="38">
        <f t="shared" si="9"/>
        <v>0</v>
      </c>
      <c r="Q78" s="41">
        <v>0</v>
      </c>
      <c r="R78" s="41">
        <v>0</v>
      </c>
      <c r="S78" s="41">
        <f t="shared" si="10"/>
        <v>0</v>
      </c>
      <c r="T78" s="6"/>
      <c r="U78" s="38">
        <f t="shared" si="11"/>
        <v>0</v>
      </c>
      <c r="V78" s="38"/>
      <c r="W78" s="38">
        <f t="shared" si="12"/>
        <v>0</v>
      </c>
      <c r="Y78" s="41">
        <v>0</v>
      </c>
      <c r="Z78" s="41">
        <v>0</v>
      </c>
      <c r="AA78" s="41">
        <f t="shared" si="13"/>
        <v>0</v>
      </c>
      <c r="AB78" s="6"/>
      <c r="AC78" s="38">
        <f t="shared" si="14"/>
        <v>0</v>
      </c>
      <c r="AD78" s="38"/>
      <c r="AE78" s="38">
        <f t="shared" si="15"/>
        <v>0</v>
      </c>
      <c r="AH78" s="41">
        <f t="shared" si="16"/>
        <v>0</v>
      </c>
      <c r="AI78" s="41">
        <f t="shared" si="2"/>
        <v>0</v>
      </c>
      <c r="AJ78" s="41">
        <f t="shared" si="3"/>
        <v>0</v>
      </c>
      <c r="AK78" s="41">
        <f t="shared" ca="1" si="17"/>
        <v>0</v>
      </c>
      <c r="AL78" s="38">
        <f t="shared" ca="1" si="18"/>
        <v>0</v>
      </c>
      <c r="AO78" s="1">
        <f ca="1">IF(A78=0,0,INDEX(OFFSET(Catégories!$D$21:$D$31,0,0,10,Catégories!$C$17),'Echantillon (2)'!C78,'Echantillon (2)'!B78))</f>
        <v>0</v>
      </c>
      <c r="AP78" s="38">
        <f t="shared" ca="1" si="4"/>
        <v>0</v>
      </c>
      <c r="AT78" s="38">
        <f t="shared" ca="1" si="19"/>
        <v>0</v>
      </c>
      <c r="AW78" s="36"/>
      <c r="AX78" s="36"/>
      <c r="AY78" s="40">
        <f t="shared" si="20"/>
        <v>0</v>
      </c>
      <c r="BA78" s="9">
        <f t="shared" ca="1" si="5"/>
        <v>0</v>
      </c>
      <c r="BC78" s="10">
        <f t="shared" ca="1" si="27"/>
        <v>0</v>
      </c>
      <c r="BF78" s="38">
        <f t="shared" ca="1" si="21"/>
        <v>0</v>
      </c>
    </row>
    <row r="79" spans="1:58" x14ac:dyDescent="0.3">
      <c r="A79" s="53">
        <f t="shared" ca="1" si="22"/>
        <v>0</v>
      </c>
      <c r="B79" s="19">
        <f ca="1">IF(A79=0,0,HLOOKUP(A79-1,OFFSET(Catégories!$D$18:$D$19,0,0,2,Catégories!$C$17),2,TRUE))</f>
        <v>0</v>
      </c>
      <c r="C79" s="19">
        <f ca="1">IF(A79=0,0,A79-OFFSET(Catégories!$D$18,0,B79-1,,))</f>
        <v>0</v>
      </c>
      <c r="F79" s="1">
        <f ca="1">IF(A79=0,0,INDEX(Catégories!$D$20:$R$20,1,'Echantillon (2)'!B79))</f>
        <v>0</v>
      </c>
      <c r="G79" s="1">
        <f ca="1">IF(A79=0,0,INDEX(OFFSET(Catégories!$D$21:$D$31,0,0,10,Catégories!$C$17),'Echantillon (2)'!C79,'Echantillon (2)'!B79))</f>
        <v>0</v>
      </c>
      <c r="I79" s="41">
        <v>0</v>
      </c>
      <c r="J79" s="41">
        <v>0</v>
      </c>
      <c r="K79" s="41">
        <f t="shared" si="7"/>
        <v>0</v>
      </c>
      <c r="L79" s="6"/>
      <c r="M79" s="38">
        <f t="shared" si="8"/>
        <v>0</v>
      </c>
      <c r="N79" s="38"/>
      <c r="O79" s="38">
        <f t="shared" si="9"/>
        <v>0</v>
      </c>
      <c r="Q79" s="41">
        <v>0</v>
      </c>
      <c r="R79" s="41">
        <v>0</v>
      </c>
      <c r="S79" s="41">
        <f t="shared" si="10"/>
        <v>0</v>
      </c>
      <c r="T79" s="6"/>
      <c r="U79" s="38">
        <f t="shared" si="11"/>
        <v>0</v>
      </c>
      <c r="V79" s="38"/>
      <c r="W79" s="38">
        <f t="shared" si="12"/>
        <v>0</v>
      </c>
      <c r="Y79" s="41">
        <v>0</v>
      </c>
      <c r="Z79" s="41">
        <v>0</v>
      </c>
      <c r="AA79" s="41">
        <f t="shared" si="13"/>
        <v>0</v>
      </c>
      <c r="AB79" s="6"/>
      <c r="AC79" s="38">
        <f t="shared" si="14"/>
        <v>0</v>
      </c>
      <c r="AD79" s="38"/>
      <c r="AE79" s="38">
        <f t="shared" si="15"/>
        <v>0</v>
      </c>
      <c r="AH79" s="41">
        <f t="shared" si="16"/>
        <v>0</v>
      </c>
      <c r="AI79" s="41">
        <f t="shared" si="2"/>
        <v>0</v>
      </c>
      <c r="AJ79" s="41">
        <f t="shared" si="3"/>
        <v>0</v>
      </c>
      <c r="AK79" s="41">
        <f t="shared" ca="1" si="17"/>
        <v>0</v>
      </c>
      <c r="AL79" s="38">
        <f t="shared" ca="1" si="18"/>
        <v>0</v>
      </c>
      <c r="AO79" s="1">
        <f ca="1">IF(A79=0,0,INDEX(OFFSET(Catégories!$D$21:$D$31,0,0,10,Catégories!$C$17),'Echantillon (2)'!C79,'Echantillon (2)'!B79))</f>
        <v>0</v>
      </c>
      <c r="AP79" s="38">
        <f t="shared" ca="1" si="4"/>
        <v>0</v>
      </c>
      <c r="AT79" s="38">
        <f t="shared" ca="1" si="19"/>
        <v>0</v>
      </c>
      <c r="AW79" s="36"/>
      <c r="AX79" s="36"/>
      <c r="AY79" s="40">
        <f t="shared" si="20"/>
        <v>0</v>
      </c>
      <c r="BA79" s="9">
        <f t="shared" ca="1" si="5"/>
        <v>0</v>
      </c>
      <c r="BC79" s="10">
        <f t="shared" ca="1" si="27"/>
        <v>0</v>
      </c>
      <c r="BF79" s="38">
        <f t="shared" ca="1" si="21"/>
        <v>0</v>
      </c>
    </row>
    <row r="80" spans="1:58" x14ac:dyDescent="0.3">
      <c r="A80" s="53">
        <f t="shared" ca="1" si="22"/>
        <v>0</v>
      </c>
      <c r="B80" s="19">
        <f ca="1">IF(A80=0,0,HLOOKUP(A80-1,OFFSET(Catégories!$D$18:$D$19,0,0,2,Catégories!$C$17),2,TRUE))</f>
        <v>0</v>
      </c>
      <c r="C80" s="19">
        <f ca="1">IF(A80=0,0,A80-OFFSET(Catégories!$D$18,0,B80-1,,))</f>
        <v>0</v>
      </c>
      <c r="F80" s="1">
        <f ca="1">IF(A80=0,0,INDEX(Catégories!$D$20:$R$20,1,'Echantillon (2)'!B80))</f>
        <v>0</v>
      </c>
      <c r="G80" s="1">
        <f ca="1">IF(A80=0,0,INDEX(OFFSET(Catégories!$D$21:$D$31,0,0,10,Catégories!$C$17),'Echantillon (2)'!C80,'Echantillon (2)'!B80))</f>
        <v>0</v>
      </c>
      <c r="I80" s="41">
        <v>0</v>
      </c>
      <c r="J80" s="41">
        <v>0</v>
      </c>
      <c r="K80" s="41">
        <f t="shared" si="7"/>
        <v>0</v>
      </c>
      <c r="L80" s="6"/>
      <c r="M80" s="38">
        <f t="shared" si="8"/>
        <v>0</v>
      </c>
      <c r="N80" s="38"/>
      <c r="O80" s="38">
        <f t="shared" si="9"/>
        <v>0</v>
      </c>
      <c r="Q80" s="41">
        <v>0</v>
      </c>
      <c r="R80" s="41">
        <v>0</v>
      </c>
      <c r="S80" s="41">
        <f t="shared" si="10"/>
        <v>0</v>
      </c>
      <c r="T80" s="6"/>
      <c r="U80" s="38">
        <f t="shared" si="11"/>
        <v>0</v>
      </c>
      <c r="V80" s="38"/>
      <c r="W80" s="38">
        <f t="shared" si="12"/>
        <v>0</v>
      </c>
      <c r="Y80" s="41">
        <v>0</v>
      </c>
      <c r="Z80" s="41">
        <v>0</v>
      </c>
      <c r="AA80" s="41">
        <f t="shared" si="13"/>
        <v>0</v>
      </c>
      <c r="AB80" s="6"/>
      <c r="AC80" s="38">
        <f t="shared" si="14"/>
        <v>0</v>
      </c>
      <c r="AD80" s="38"/>
      <c r="AE80" s="38">
        <f t="shared" si="15"/>
        <v>0</v>
      </c>
      <c r="AH80" s="41">
        <f t="shared" si="16"/>
        <v>0</v>
      </c>
      <c r="AI80" s="41">
        <f t="shared" si="2"/>
        <v>0</v>
      </c>
      <c r="AJ80" s="41">
        <f t="shared" si="3"/>
        <v>0</v>
      </c>
      <c r="AK80" s="41">
        <f t="shared" ca="1" si="17"/>
        <v>0</v>
      </c>
      <c r="AL80" s="38">
        <f t="shared" ca="1" si="18"/>
        <v>0</v>
      </c>
      <c r="AO80" s="1">
        <f ca="1">IF(A80=0,0,INDEX(OFFSET(Catégories!$D$21:$D$31,0,0,10,Catégories!$C$17),'Echantillon (2)'!C80,'Echantillon (2)'!B80))</f>
        <v>0</v>
      </c>
      <c r="AP80" s="38">
        <f t="shared" ca="1" si="4"/>
        <v>0</v>
      </c>
      <c r="AT80" s="38">
        <f t="shared" ca="1" si="19"/>
        <v>0</v>
      </c>
      <c r="AW80" s="36"/>
      <c r="AX80" s="36"/>
      <c r="AY80" s="40">
        <f t="shared" si="20"/>
        <v>0</v>
      </c>
      <c r="BA80" s="9">
        <f t="shared" ca="1" si="5"/>
        <v>0</v>
      </c>
      <c r="BC80" s="10">
        <f t="shared" ca="1" si="27"/>
        <v>0</v>
      </c>
      <c r="BF80" s="38">
        <f t="shared" ca="1" si="21"/>
        <v>0</v>
      </c>
    </row>
    <row r="81" spans="1:67" x14ac:dyDescent="0.3">
      <c r="A81" s="53">
        <f t="shared" ca="1" si="22"/>
        <v>0</v>
      </c>
      <c r="B81" s="19">
        <f ca="1">IF(A81=0,0,HLOOKUP(A81-1,OFFSET(Catégories!$D$18:$D$19,0,0,2,Catégories!$C$17),2,TRUE))</f>
        <v>0</v>
      </c>
      <c r="C81" s="19">
        <f ca="1">IF(A81=0,0,A81-OFFSET(Catégories!$D$18,0,B81-1,,))</f>
        <v>0</v>
      </c>
      <c r="F81" s="1">
        <f ca="1">IF(A81=0,0,INDEX(Catégories!$D$20:$R$20,1,'Echantillon (2)'!B81))</f>
        <v>0</v>
      </c>
      <c r="G81" s="1">
        <f ca="1">IF(A81=0,0,INDEX(OFFSET(Catégories!$D$21:$D$31,0,0,10,Catégories!$C$17),'Echantillon (2)'!C81,'Echantillon (2)'!B81))</f>
        <v>0</v>
      </c>
      <c r="I81" s="41">
        <v>0</v>
      </c>
      <c r="J81" s="41">
        <v>0</v>
      </c>
      <c r="K81" s="41">
        <f t="shared" si="7"/>
        <v>0</v>
      </c>
      <c r="L81" s="6"/>
      <c r="M81" s="38">
        <f t="shared" si="8"/>
        <v>0</v>
      </c>
      <c r="N81" s="38"/>
      <c r="O81" s="38">
        <f t="shared" si="9"/>
        <v>0</v>
      </c>
      <c r="Q81" s="41">
        <v>0</v>
      </c>
      <c r="R81" s="41">
        <v>0</v>
      </c>
      <c r="S81" s="41">
        <f t="shared" si="10"/>
        <v>0</v>
      </c>
      <c r="T81" s="6"/>
      <c r="U81" s="38">
        <f t="shared" si="11"/>
        <v>0</v>
      </c>
      <c r="V81" s="38"/>
      <c r="W81" s="38">
        <f t="shared" si="12"/>
        <v>0</v>
      </c>
      <c r="Y81" s="41">
        <v>0</v>
      </c>
      <c r="Z81" s="41">
        <v>0</v>
      </c>
      <c r="AA81" s="41">
        <f t="shared" si="13"/>
        <v>0</v>
      </c>
      <c r="AB81" s="6"/>
      <c r="AC81" s="38">
        <f t="shared" si="14"/>
        <v>0</v>
      </c>
      <c r="AD81" s="38"/>
      <c r="AE81" s="38">
        <f t="shared" si="15"/>
        <v>0</v>
      </c>
      <c r="AH81" s="41">
        <f t="shared" si="16"/>
        <v>0</v>
      </c>
      <c r="AI81" s="41">
        <f t="shared" si="2"/>
        <v>0</v>
      </c>
      <c r="AJ81" s="41">
        <f t="shared" si="3"/>
        <v>0</v>
      </c>
      <c r="AK81" s="41">
        <f t="shared" ca="1" si="17"/>
        <v>0</v>
      </c>
      <c r="AL81" s="38">
        <f t="shared" ca="1" si="18"/>
        <v>0</v>
      </c>
      <c r="AO81" s="1">
        <f ca="1">IF(A81=0,0,INDEX(OFFSET(Catégories!$D$21:$D$31,0,0,10,Catégories!$C$17),'Echantillon (2)'!C81,'Echantillon (2)'!B81))</f>
        <v>0</v>
      </c>
      <c r="AP81" s="38">
        <f t="shared" ca="1" si="4"/>
        <v>0</v>
      </c>
      <c r="AT81" s="38">
        <f t="shared" ca="1" si="19"/>
        <v>0</v>
      </c>
      <c r="AW81" s="36"/>
      <c r="AX81" s="36"/>
      <c r="AY81" s="40">
        <f t="shared" si="20"/>
        <v>0</v>
      </c>
      <c r="BA81" s="9">
        <f t="shared" ca="1" si="5"/>
        <v>0</v>
      </c>
      <c r="BC81" s="10">
        <f t="shared" ca="1" si="27"/>
        <v>0</v>
      </c>
      <c r="BF81" s="38">
        <f t="shared" ca="1" si="21"/>
        <v>0</v>
      </c>
    </row>
    <row r="82" spans="1:67" x14ac:dyDescent="0.3">
      <c r="A82" s="53">
        <f t="shared" ca="1" si="22"/>
        <v>0</v>
      </c>
      <c r="B82" s="19">
        <f ca="1">IF(A82=0,0,HLOOKUP(A82-1,OFFSET(Catégories!$D$18:$D$19,0,0,2,Catégories!$C$17),2,TRUE))</f>
        <v>0</v>
      </c>
      <c r="C82" s="19">
        <f ca="1">IF(A82=0,0,A82-OFFSET(Catégories!$D$18,0,B82-1,,))</f>
        <v>0</v>
      </c>
      <c r="F82" s="1">
        <f ca="1">IF(A82=0,0,INDEX(Catégories!$D$20:$R$20,1,'Echantillon (2)'!B82))</f>
        <v>0</v>
      </c>
      <c r="G82" s="1">
        <f ca="1">IF(A82=0,0,INDEX(OFFSET(Catégories!$D$21:$D$31,0,0,10,Catégories!$C$17),'Echantillon (2)'!C82,'Echantillon (2)'!B82))</f>
        <v>0</v>
      </c>
      <c r="I82" s="41">
        <v>0</v>
      </c>
      <c r="J82" s="41">
        <v>0</v>
      </c>
      <c r="K82" s="41">
        <f t="shared" si="7"/>
        <v>0</v>
      </c>
      <c r="L82" s="6"/>
      <c r="M82" s="38">
        <f t="shared" si="8"/>
        <v>0</v>
      </c>
      <c r="N82" s="38"/>
      <c r="O82" s="38">
        <f t="shared" si="9"/>
        <v>0</v>
      </c>
      <c r="Q82" s="41">
        <v>0</v>
      </c>
      <c r="R82" s="41">
        <v>0</v>
      </c>
      <c r="S82" s="41">
        <f t="shared" si="10"/>
        <v>0</v>
      </c>
      <c r="T82" s="6"/>
      <c r="U82" s="38">
        <f t="shared" si="11"/>
        <v>0</v>
      </c>
      <c r="V82" s="38"/>
      <c r="W82" s="38">
        <f t="shared" si="12"/>
        <v>0</v>
      </c>
      <c r="Y82" s="41">
        <v>0</v>
      </c>
      <c r="Z82" s="41">
        <v>0</v>
      </c>
      <c r="AA82" s="41">
        <f t="shared" si="13"/>
        <v>0</v>
      </c>
      <c r="AB82" s="6"/>
      <c r="AC82" s="38">
        <f t="shared" si="14"/>
        <v>0</v>
      </c>
      <c r="AD82" s="38"/>
      <c r="AE82" s="38">
        <f t="shared" si="15"/>
        <v>0</v>
      </c>
      <c r="AH82" s="41">
        <f t="shared" si="16"/>
        <v>0</v>
      </c>
      <c r="AI82" s="41">
        <f t="shared" si="2"/>
        <v>0</v>
      </c>
      <c r="AJ82" s="41">
        <f t="shared" si="3"/>
        <v>0</v>
      </c>
      <c r="AK82" s="41">
        <f t="shared" ca="1" si="17"/>
        <v>0</v>
      </c>
      <c r="AL82" s="38">
        <f t="shared" ca="1" si="18"/>
        <v>0</v>
      </c>
      <c r="AO82" s="1">
        <f ca="1">IF(A82=0,0,INDEX(OFFSET(Catégories!$D$21:$D$31,0,0,10,Catégories!$C$17),'Echantillon (2)'!C82,'Echantillon (2)'!B82))</f>
        <v>0</v>
      </c>
      <c r="AP82" s="38">
        <f t="shared" ca="1" si="4"/>
        <v>0</v>
      </c>
      <c r="AT82" s="38">
        <f t="shared" ca="1" si="19"/>
        <v>0</v>
      </c>
      <c r="AW82" s="36"/>
      <c r="AX82" s="36"/>
      <c r="AY82" s="40">
        <f t="shared" si="20"/>
        <v>0</v>
      </c>
      <c r="BA82" s="9">
        <f t="shared" ca="1" si="5"/>
        <v>0</v>
      </c>
      <c r="BC82" s="10">
        <f t="shared" ca="1" si="27"/>
        <v>0</v>
      </c>
      <c r="BF82" s="38">
        <f t="shared" ca="1" si="21"/>
        <v>0</v>
      </c>
    </row>
    <row r="83" spans="1:67" x14ac:dyDescent="0.3">
      <c r="A83" s="53">
        <f t="shared" ca="1" si="22"/>
        <v>0</v>
      </c>
      <c r="B83" s="19">
        <f ca="1">IF(A83=0,0,HLOOKUP(A83-1,OFFSET(Catégories!$D$18:$D$19,0,0,2,Catégories!$C$17),2,TRUE))</f>
        <v>0</v>
      </c>
      <c r="C83" s="19">
        <f ca="1">IF(A83=0,0,A83-OFFSET(Catégories!$D$18,0,B83-1,,))</f>
        <v>0</v>
      </c>
      <c r="F83" s="1">
        <f ca="1">IF(A83=0,0,INDEX(Catégories!$D$20:$R$20,1,'Echantillon (2)'!B83))</f>
        <v>0</v>
      </c>
      <c r="G83" s="1">
        <f ca="1">IF(A83=0,0,INDEX(OFFSET(Catégories!$D$21:$D$31,0,0,10,Catégories!$C$17),'Echantillon (2)'!C83,'Echantillon (2)'!B83))</f>
        <v>0</v>
      </c>
      <c r="I83" s="41">
        <v>0</v>
      </c>
      <c r="J83" s="41">
        <v>0</v>
      </c>
      <c r="K83" s="41">
        <f t="shared" si="7"/>
        <v>0</v>
      </c>
      <c r="L83" s="6"/>
      <c r="M83" s="38">
        <f t="shared" si="8"/>
        <v>0</v>
      </c>
      <c r="N83" s="38"/>
      <c r="O83" s="38">
        <f t="shared" si="9"/>
        <v>0</v>
      </c>
      <c r="Q83" s="41">
        <v>0</v>
      </c>
      <c r="R83" s="41">
        <v>0</v>
      </c>
      <c r="S83" s="41">
        <f t="shared" si="10"/>
        <v>0</v>
      </c>
      <c r="T83" s="6"/>
      <c r="U83" s="38">
        <f t="shared" si="11"/>
        <v>0</v>
      </c>
      <c r="V83" s="38"/>
      <c r="W83" s="38">
        <f t="shared" si="12"/>
        <v>0</v>
      </c>
      <c r="Y83" s="41">
        <v>0</v>
      </c>
      <c r="Z83" s="41">
        <v>0</v>
      </c>
      <c r="AA83" s="41">
        <f t="shared" si="13"/>
        <v>0</v>
      </c>
      <c r="AB83" s="6"/>
      <c r="AC83" s="38">
        <f t="shared" si="14"/>
        <v>0</v>
      </c>
      <c r="AD83" s="38"/>
      <c r="AE83" s="38">
        <f t="shared" si="15"/>
        <v>0</v>
      </c>
      <c r="AH83" s="41">
        <f t="shared" si="16"/>
        <v>0</v>
      </c>
      <c r="AI83" s="41">
        <f t="shared" si="2"/>
        <v>0</v>
      </c>
      <c r="AJ83" s="41">
        <f t="shared" si="3"/>
        <v>0</v>
      </c>
      <c r="AK83" s="41">
        <f t="shared" ca="1" si="17"/>
        <v>0</v>
      </c>
      <c r="AL83" s="38">
        <f t="shared" ca="1" si="18"/>
        <v>0</v>
      </c>
      <c r="AO83" s="1">
        <f ca="1">IF(A83=0,0,INDEX(OFFSET(Catégories!$D$21:$D$31,0,0,10,Catégories!$C$17),'Echantillon (2)'!C83,'Echantillon (2)'!B83))</f>
        <v>0</v>
      </c>
      <c r="AP83" s="38">
        <f t="shared" ca="1" si="4"/>
        <v>0</v>
      </c>
      <c r="AT83" s="38">
        <f t="shared" ca="1" si="19"/>
        <v>0</v>
      </c>
      <c r="AW83" s="36"/>
      <c r="AX83" s="36"/>
      <c r="AY83" s="40">
        <f t="shared" si="20"/>
        <v>0</v>
      </c>
      <c r="BA83" s="9">
        <f t="shared" ca="1" si="5"/>
        <v>0</v>
      </c>
      <c r="BC83" s="10">
        <f t="shared" ca="1" si="27"/>
        <v>0</v>
      </c>
      <c r="BF83" s="38">
        <f t="shared" ca="1" si="21"/>
        <v>0</v>
      </c>
    </row>
    <row r="84" spans="1:67" x14ac:dyDescent="0.3">
      <c r="A84" s="53">
        <f t="shared" ca="1" si="22"/>
        <v>0</v>
      </c>
      <c r="B84" s="19">
        <f ca="1">IF(A84=0,0,HLOOKUP(A84-1,OFFSET(Catégories!$D$18:$D$19,0,0,2,Catégories!$C$17),2,TRUE))</f>
        <v>0</v>
      </c>
      <c r="C84" s="19">
        <f ca="1">IF(A84=0,0,A84-OFFSET(Catégories!$D$18,0,B84-1,,))</f>
        <v>0</v>
      </c>
      <c r="F84" s="1">
        <f ca="1">IF(A84=0,0,INDEX(Catégories!$D$20:$R$20,1,'Echantillon (2)'!B84))</f>
        <v>0</v>
      </c>
      <c r="G84" s="1">
        <f ca="1">IF(A84=0,0,INDEX(OFFSET(Catégories!$D$21:$D$31,0,0,10,Catégories!$C$17),'Echantillon (2)'!C84,'Echantillon (2)'!B84))</f>
        <v>0</v>
      </c>
      <c r="I84" s="41">
        <v>0</v>
      </c>
      <c r="J84" s="41">
        <v>0</v>
      </c>
      <c r="K84" s="41">
        <f t="shared" si="7"/>
        <v>0</v>
      </c>
      <c r="L84" s="6"/>
      <c r="M84" s="38">
        <f t="shared" si="8"/>
        <v>0</v>
      </c>
      <c r="N84" s="38"/>
      <c r="O84" s="38">
        <f t="shared" si="9"/>
        <v>0</v>
      </c>
      <c r="Q84" s="41">
        <v>0</v>
      </c>
      <c r="R84" s="41">
        <v>0</v>
      </c>
      <c r="S84" s="41">
        <f t="shared" si="10"/>
        <v>0</v>
      </c>
      <c r="T84" s="6"/>
      <c r="U84" s="38">
        <f t="shared" si="11"/>
        <v>0</v>
      </c>
      <c r="V84" s="38"/>
      <c r="W84" s="38">
        <f t="shared" si="12"/>
        <v>0</v>
      </c>
      <c r="Y84" s="41">
        <v>0</v>
      </c>
      <c r="Z84" s="41">
        <v>0</v>
      </c>
      <c r="AA84" s="41">
        <f t="shared" si="13"/>
        <v>0</v>
      </c>
      <c r="AB84" s="6"/>
      <c r="AC84" s="38">
        <f t="shared" si="14"/>
        <v>0</v>
      </c>
      <c r="AD84" s="38"/>
      <c r="AE84" s="38">
        <f t="shared" si="15"/>
        <v>0</v>
      </c>
      <c r="AH84" s="41">
        <f t="shared" si="16"/>
        <v>0</v>
      </c>
      <c r="AI84" s="41">
        <f t="shared" si="2"/>
        <v>0</v>
      </c>
      <c r="AJ84" s="41">
        <f t="shared" si="3"/>
        <v>0</v>
      </c>
      <c r="AK84" s="41">
        <f t="shared" ca="1" si="17"/>
        <v>0</v>
      </c>
      <c r="AL84" s="38">
        <f t="shared" ca="1" si="18"/>
        <v>0</v>
      </c>
      <c r="AO84" s="1">
        <f ca="1">IF(A84=0,0,INDEX(OFFSET(Catégories!$D$21:$D$31,0,0,10,Catégories!$C$17),'Echantillon (2)'!C84,'Echantillon (2)'!B84))</f>
        <v>0</v>
      </c>
      <c r="AP84" s="38">
        <f t="shared" ca="1" si="4"/>
        <v>0</v>
      </c>
      <c r="AT84" s="38">
        <f t="shared" ca="1" si="19"/>
        <v>0</v>
      </c>
      <c r="AW84" s="36"/>
      <c r="AX84" s="36"/>
      <c r="AY84" s="40">
        <f t="shared" si="20"/>
        <v>0</v>
      </c>
      <c r="BA84" s="9">
        <f t="shared" ca="1" si="5"/>
        <v>0</v>
      </c>
      <c r="BC84" s="10">
        <f t="shared" ca="1" si="27"/>
        <v>0</v>
      </c>
      <c r="BF84" s="38">
        <f t="shared" ca="1" si="21"/>
        <v>0</v>
      </c>
    </row>
    <row r="85" spans="1:67" x14ac:dyDescent="0.3">
      <c r="A85" s="53">
        <f t="shared" ca="1" si="22"/>
        <v>0</v>
      </c>
      <c r="B85" s="19">
        <f ca="1">IF(A85=0,0,HLOOKUP(A85-1,OFFSET(Catégories!$D$18:$D$19,0,0,2,Catégories!$C$17),2,TRUE))</f>
        <v>0</v>
      </c>
      <c r="C85" s="19">
        <f ca="1">IF(A85=0,0,A85-OFFSET(Catégories!$D$18,0,B85-1,,))</f>
        <v>0</v>
      </c>
      <c r="F85" s="1">
        <f ca="1">IF(A85=0,0,INDEX(Catégories!$D$20:$R$20,1,'Echantillon (2)'!B85))</f>
        <v>0</v>
      </c>
      <c r="G85" s="1">
        <f ca="1">IF(A85=0,0,INDEX(OFFSET(Catégories!$D$21:$D$31,0,0,10,Catégories!$C$17),'Echantillon (2)'!C85,'Echantillon (2)'!B85))</f>
        <v>0</v>
      </c>
      <c r="I85" s="41">
        <v>0</v>
      </c>
      <c r="J85" s="41">
        <v>0</v>
      </c>
      <c r="K85" s="41">
        <f t="shared" si="7"/>
        <v>0</v>
      </c>
      <c r="L85" s="6"/>
      <c r="M85" s="38">
        <f t="shared" si="8"/>
        <v>0</v>
      </c>
      <c r="N85" s="38"/>
      <c r="O85" s="38">
        <f t="shared" si="9"/>
        <v>0</v>
      </c>
      <c r="Q85" s="41">
        <v>0</v>
      </c>
      <c r="R85" s="41">
        <v>0</v>
      </c>
      <c r="S85" s="41">
        <f t="shared" si="10"/>
        <v>0</v>
      </c>
      <c r="T85" s="6"/>
      <c r="U85" s="38">
        <f t="shared" si="11"/>
        <v>0</v>
      </c>
      <c r="V85" s="38"/>
      <c r="W85" s="38">
        <f t="shared" si="12"/>
        <v>0</v>
      </c>
      <c r="Y85" s="41">
        <v>0</v>
      </c>
      <c r="Z85" s="41">
        <v>0</v>
      </c>
      <c r="AA85" s="41">
        <f t="shared" si="13"/>
        <v>0</v>
      </c>
      <c r="AB85" s="6"/>
      <c r="AC85" s="38">
        <f t="shared" si="14"/>
        <v>0</v>
      </c>
      <c r="AD85" s="38"/>
      <c r="AE85" s="38">
        <f t="shared" si="15"/>
        <v>0</v>
      </c>
      <c r="AH85" s="41">
        <f t="shared" si="16"/>
        <v>0</v>
      </c>
      <c r="AI85" s="41">
        <f t="shared" si="2"/>
        <v>0</v>
      </c>
      <c r="AJ85" s="41">
        <f t="shared" si="3"/>
        <v>0</v>
      </c>
      <c r="AK85" s="41">
        <f t="shared" ca="1" si="17"/>
        <v>0</v>
      </c>
      <c r="AL85" s="38">
        <f t="shared" ca="1" si="18"/>
        <v>0</v>
      </c>
      <c r="AO85" s="1">
        <f ca="1">IF(A85=0,0,INDEX(OFFSET(Catégories!$D$21:$D$31,0,0,10,Catégories!$C$17),'Echantillon (2)'!C85,'Echantillon (2)'!B85))</f>
        <v>0</v>
      </c>
      <c r="AP85" s="38">
        <f t="shared" ca="1" si="4"/>
        <v>0</v>
      </c>
      <c r="AT85" s="38">
        <f t="shared" ca="1" si="19"/>
        <v>0</v>
      </c>
      <c r="AW85" s="36"/>
      <c r="AX85" s="36"/>
      <c r="AY85" s="40">
        <f t="shared" si="20"/>
        <v>0</v>
      </c>
      <c r="BA85" s="9">
        <f t="shared" ca="1" si="5"/>
        <v>0</v>
      </c>
      <c r="BC85" s="10">
        <f t="shared" ca="1" si="27"/>
        <v>0</v>
      </c>
      <c r="BF85" s="38">
        <f t="shared" ca="1" si="21"/>
        <v>0</v>
      </c>
    </row>
    <row r="86" spans="1:67" x14ac:dyDescent="0.3">
      <c r="A86" s="53">
        <f t="shared" ca="1" si="22"/>
        <v>0</v>
      </c>
      <c r="B86" s="19">
        <f ca="1">IF(A86=0,0,HLOOKUP(A86-1,OFFSET(Catégories!$D$18:$D$19,0,0,2,Catégories!$C$17),2,TRUE))</f>
        <v>0</v>
      </c>
      <c r="C86" s="19">
        <f ca="1">IF(A86=0,0,A86-OFFSET(Catégories!$D$18,0,B86-1,,))</f>
        <v>0</v>
      </c>
      <c r="F86" s="1">
        <f ca="1">IF(A86=0,0,INDEX(Catégories!$D$20:$R$20,1,'Echantillon (2)'!B86))</f>
        <v>0</v>
      </c>
      <c r="G86" s="1">
        <f ca="1">IF(A86=0,0,INDEX(OFFSET(Catégories!$D$21:$D$31,0,0,10,Catégories!$C$17),'Echantillon (2)'!C86,'Echantillon (2)'!B86))</f>
        <v>0</v>
      </c>
      <c r="I86" s="41">
        <v>0</v>
      </c>
      <c r="J86" s="41">
        <v>0</v>
      </c>
      <c r="K86" s="41">
        <f t="shared" si="7"/>
        <v>0</v>
      </c>
      <c r="L86" s="6"/>
      <c r="M86" s="38">
        <f t="shared" si="8"/>
        <v>0</v>
      </c>
      <c r="N86" s="38"/>
      <c r="O86" s="38">
        <f t="shared" si="9"/>
        <v>0</v>
      </c>
      <c r="Q86" s="41">
        <v>0</v>
      </c>
      <c r="R86" s="41">
        <v>0</v>
      </c>
      <c r="S86" s="41">
        <f t="shared" si="10"/>
        <v>0</v>
      </c>
      <c r="T86" s="6"/>
      <c r="U86" s="38">
        <f t="shared" si="11"/>
        <v>0</v>
      </c>
      <c r="V86" s="38"/>
      <c r="W86" s="38">
        <f t="shared" si="12"/>
        <v>0</v>
      </c>
      <c r="Y86" s="41">
        <v>0</v>
      </c>
      <c r="Z86" s="41">
        <v>0</v>
      </c>
      <c r="AA86" s="41">
        <f t="shared" si="13"/>
        <v>0</v>
      </c>
      <c r="AB86" s="6"/>
      <c r="AC86" s="38">
        <f t="shared" si="14"/>
        <v>0</v>
      </c>
      <c r="AD86" s="38"/>
      <c r="AE86" s="38">
        <f t="shared" si="15"/>
        <v>0</v>
      </c>
      <c r="AH86" s="41">
        <f t="shared" si="16"/>
        <v>0</v>
      </c>
      <c r="AI86" s="41">
        <f t="shared" ref="AI86:AI91" si="28">S86/($S$17/$G$15)/($G$12/($G$11-$K$17))</f>
        <v>0</v>
      </c>
      <c r="AJ86" s="41">
        <f t="shared" ref="AJ86:AJ91" si="29">(AA86/($AA$17/$G$16))/($G$12/($G$11-$K$17))</f>
        <v>0</v>
      </c>
      <c r="AK86" s="41">
        <f t="shared" ca="1" si="17"/>
        <v>0</v>
      </c>
      <c r="AL86" s="38">
        <f t="shared" ca="1" si="18"/>
        <v>0</v>
      </c>
      <c r="AO86" s="1">
        <f ca="1">IF(A86=0,0,INDEX(OFFSET(Catégories!$D$21:$D$31,0,0,10,Catégories!$C$17),'Echantillon (2)'!C86,'Echantillon (2)'!B86))</f>
        <v>0</v>
      </c>
      <c r="AP86" s="38">
        <f t="shared" ref="AP86:AP91" ca="1" si="30">IF($AK$20=0,0,AK86/$AK$20)</f>
        <v>0</v>
      </c>
      <c r="AT86" s="38">
        <f t="shared" ca="1" si="19"/>
        <v>0</v>
      </c>
      <c r="AW86" s="36"/>
      <c r="AX86" s="36"/>
      <c r="AY86" s="40">
        <f t="shared" si="20"/>
        <v>0</v>
      </c>
      <c r="BA86" s="9">
        <f t="shared" ref="BA86:BA91" ca="1" si="31">IF($AY$17=0,0,AY86/$AY$17)</f>
        <v>0</v>
      </c>
      <c r="BC86" s="10">
        <f t="shared" ref="BC86:BC91" ca="1" si="32">IF(AU86=$A$16,$G$18/($G$12/($G$11-$K$17)),(AY86/($AY$17/$G$17)/($G$12/($G$11-$K$17)))+SUMPRODUCT((AK$22:AK$91)*($B$22:$B$91=$AU86)))</f>
        <v>0</v>
      </c>
      <c r="BF86" s="38">
        <f t="shared" ca="1" si="21"/>
        <v>0</v>
      </c>
    </row>
    <row r="87" spans="1:67" x14ac:dyDescent="0.3">
      <c r="A87" s="53">
        <f t="shared" ca="1" si="22"/>
        <v>0</v>
      </c>
      <c r="B87" s="19">
        <f ca="1">IF(A87=0,0,HLOOKUP(A87-1,OFFSET(Catégories!$D$18:$D$19,0,0,2,Catégories!$C$17),2,TRUE))</f>
        <v>0</v>
      </c>
      <c r="C87" s="19">
        <f ca="1">IF(A87=0,0,A87-OFFSET(Catégories!$D$18,0,B87-1,,))</f>
        <v>0</v>
      </c>
      <c r="F87" s="1">
        <f ca="1">IF(A87=0,0,INDEX(Catégories!$D$20:$R$20,1,'Echantillon (2)'!B87))</f>
        <v>0</v>
      </c>
      <c r="G87" s="1">
        <f ca="1">IF(A87=0,0,INDEX(OFFSET(Catégories!$D$21:$D$31,0,0,10,Catégories!$C$17),'Echantillon (2)'!C87,'Echantillon (2)'!B87))</f>
        <v>0</v>
      </c>
      <c r="I87" s="41">
        <v>0</v>
      </c>
      <c r="J87" s="41">
        <v>0</v>
      </c>
      <c r="K87" s="41">
        <f t="shared" ref="K87:K91" si="33">I87-J87</f>
        <v>0</v>
      </c>
      <c r="L87" s="6"/>
      <c r="M87" s="38">
        <f t="shared" ref="M87:M91" si="34">IF(K87=0,0,K87/SUMPRODUCT((K$22:K$91)*($B$22:$B$91=$B87)))</f>
        <v>0</v>
      </c>
      <c r="N87" s="38"/>
      <c r="O87" s="38">
        <f t="shared" ref="O87:O91" si="35">IF(SUM(K$22:K$91)=0,0,K87/SUM(K$22:K$91))</f>
        <v>0</v>
      </c>
      <c r="Q87" s="41">
        <v>0</v>
      </c>
      <c r="R87" s="41">
        <v>0</v>
      </c>
      <c r="S87" s="41">
        <f t="shared" ref="S87:S91" si="36">Q87-R87</f>
        <v>0</v>
      </c>
      <c r="T87" s="6"/>
      <c r="U87" s="38">
        <f t="shared" ref="U87:U91" si="37">IF(S87=0,0,S87/SUMPRODUCT((S$22:S$91)*($B$22:$B$91=$B87)))</f>
        <v>0</v>
      </c>
      <c r="V87" s="38"/>
      <c r="W87" s="38">
        <f t="shared" ref="W87:W91" si="38">IF(SUM(S$22:S$91)=0,0,S87/SUM(S$22:S$91))</f>
        <v>0</v>
      </c>
      <c r="Y87" s="41">
        <v>0</v>
      </c>
      <c r="Z87" s="41">
        <v>0</v>
      </c>
      <c r="AA87" s="41">
        <f t="shared" ref="AA87:AA91" si="39">Y87-Z87</f>
        <v>0</v>
      </c>
      <c r="AB87" s="6"/>
      <c r="AC87" s="38">
        <f t="shared" ref="AC87:AC91" si="40">IF(AA87=0,0,AA87/SUMPRODUCT((AA$22:AA$91)*($B$22:$B$91=$B87)))</f>
        <v>0</v>
      </c>
      <c r="AD87" s="38"/>
      <c r="AE87" s="38">
        <f t="shared" ref="AE87:AE91" si="41">IF(SUM(AA$22:AA$91)=0,0,AA87/SUM(AA$22:AA$91))</f>
        <v>0</v>
      </c>
      <c r="AH87" s="41">
        <f t="shared" ref="AH87:AH91" si="42">K87</f>
        <v>0</v>
      </c>
      <c r="AI87" s="41">
        <f t="shared" si="28"/>
        <v>0</v>
      </c>
      <c r="AJ87" s="41">
        <f t="shared" si="29"/>
        <v>0</v>
      </c>
      <c r="AK87" s="41">
        <f t="shared" ref="AK87:AK91" ca="1" si="43">IF($B87=$A$16,$AL$18,AH87+AI87+AJ87)</f>
        <v>0</v>
      </c>
      <c r="AL87" s="38">
        <f t="shared" ref="AL87:AL91" ca="1" si="44">IF(AK87=0,0,AK87/SUMPRODUCT((AK$22:AK$91)*($B$22:$B$91=$B87)))</f>
        <v>0</v>
      </c>
      <c r="AO87" s="1">
        <f ca="1">IF(A87=0,0,INDEX(OFFSET(Catégories!$D$21:$D$31,0,0,10,Catégories!$C$17),'Echantillon (2)'!C87,'Echantillon (2)'!B87))</f>
        <v>0</v>
      </c>
      <c r="AP87" s="38">
        <f t="shared" ca="1" si="30"/>
        <v>0</v>
      </c>
      <c r="AT87" s="38">
        <f t="shared" ref="AT87:AT91" ca="1" si="45">SUMPRODUCT((AP$22:AP$91)*($B$22:$B$91=$AR87))</f>
        <v>0</v>
      </c>
      <c r="AW87" s="36"/>
      <c r="AX87" s="36"/>
      <c r="AY87" s="40">
        <f t="shared" ref="AY87:AY91" si="46">AW87-AX87</f>
        <v>0</v>
      </c>
      <c r="BA87" s="9">
        <f t="shared" ca="1" si="31"/>
        <v>0</v>
      </c>
      <c r="BC87" s="10">
        <f t="shared" ca="1" si="32"/>
        <v>0</v>
      </c>
      <c r="BF87" s="38">
        <f t="shared" ref="BF87:BF91" ca="1" si="47">BC87/$BC$18</f>
        <v>0</v>
      </c>
    </row>
    <row r="88" spans="1:67" x14ac:dyDescent="0.3">
      <c r="A88" s="53">
        <f t="shared" ref="A88:A91" ca="1" si="48">IF(OR(A87=$A$18,A87=0)=TRUE,0,A87+1)</f>
        <v>0</v>
      </c>
      <c r="B88" s="19">
        <f ca="1">IF(A88=0,0,HLOOKUP(A88-1,OFFSET(Catégories!$D$18:$D$19,0,0,2,Catégories!$C$17),2,TRUE))</f>
        <v>0</v>
      </c>
      <c r="C88" s="19">
        <f ca="1">IF(A88=0,0,A88-OFFSET(Catégories!$D$18,0,B88-1,,))</f>
        <v>0</v>
      </c>
      <c r="F88" s="1">
        <f ca="1">IF(A88=0,0,INDEX(Catégories!$D$20:$R$20,1,'Echantillon (2)'!B88))</f>
        <v>0</v>
      </c>
      <c r="G88" s="1">
        <f ca="1">IF(A88=0,0,INDEX(OFFSET(Catégories!$D$21:$D$31,0,0,10,Catégories!$C$17),'Echantillon (2)'!C88,'Echantillon (2)'!B88))</f>
        <v>0</v>
      </c>
      <c r="I88" s="41">
        <v>0</v>
      </c>
      <c r="J88" s="41">
        <v>0</v>
      </c>
      <c r="K88" s="41">
        <f t="shared" si="33"/>
        <v>0</v>
      </c>
      <c r="L88" s="6"/>
      <c r="M88" s="38">
        <f t="shared" si="34"/>
        <v>0</v>
      </c>
      <c r="N88" s="38"/>
      <c r="O88" s="38">
        <f t="shared" si="35"/>
        <v>0</v>
      </c>
      <c r="Q88" s="41">
        <v>0</v>
      </c>
      <c r="R88" s="41">
        <v>0</v>
      </c>
      <c r="S88" s="41">
        <f t="shared" si="36"/>
        <v>0</v>
      </c>
      <c r="T88" s="6"/>
      <c r="U88" s="38">
        <f t="shared" si="37"/>
        <v>0</v>
      </c>
      <c r="V88" s="38"/>
      <c r="W88" s="38">
        <f t="shared" si="38"/>
        <v>0</v>
      </c>
      <c r="Y88" s="41">
        <v>0</v>
      </c>
      <c r="Z88" s="41">
        <v>0</v>
      </c>
      <c r="AA88" s="41">
        <f t="shared" si="39"/>
        <v>0</v>
      </c>
      <c r="AB88" s="6"/>
      <c r="AC88" s="38">
        <f t="shared" si="40"/>
        <v>0</v>
      </c>
      <c r="AD88" s="38"/>
      <c r="AE88" s="38">
        <f t="shared" si="41"/>
        <v>0</v>
      </c>
      <c r="AH88" s="41">
        <f t="shared" si="42"/>
        <v>0</v>
      </c>
      <c r="AI88" s="41">
        <f t="shared" si="28"/>
        <v>0</v>
      </c>
      <c r="AJ88" s="41">
        <f t="shared" si="29"/>
        <v>0</v>
      </c>
      <c r="AK88" s="41">
        <f t="shared" ca="1" si="43"/>
        <v>0</v>
      </c>
      <c r="AL88" s="38">
        <f t="shared" ca="1" si="44"/>
        <v>0</v>
      </c>
      <c r="AO88" s="1">
        <f ca="1">IF(A88=0,0,INDEX(OFFSET(Catégories!$D$21:$D$31,0,0,10,Catégories!$C$17),'Echantillon (2)'!C88,'Echantillon (2)'!B88))</f>
        <v>0</v>
      </c>
      <c r="AP88" s="38">
        <f t="shared" ca="1" si="30"/>
        <v>0</v>
      </c>
      <c r="AT88" s="38">
        <f t="shared" ca="1" si="45"/>
        <v>0</v>
      </c>
      <c r="AW88" s="36"/>
      <c r="AX88" s="36"/>
      <c r="AY88" s="40">
        <f t="shared" si="46"/>
        <v>0</v>
      </c>
      <c r="BA88" s="9">
        <f t="shared" ca="1" si="31"/>
        <v>0</v>
      </c>
      <c r="BC88" s="10">
        <f t="shared" ca="1" si="32"/>
        <v>0</v>
      </c>
      <c r="BF88" s="38">
        <f t="shared" ca="1" si="47"/>
        <v>0</v>
      </c>
    </row>
    <row r="89" spans="1:67" x14ac:dyDescent="0.3">
      <c r="A89" s="53">
        <f t="shared" ca="1" si="48"/>
        <v>0</v>
      </c>
      <c r="B89" s="19">
        <f ca="1">IF(A89=0,0,HLOOKUP(A89-1,OFFSET(Catégories!$D$18:$D$19,0,0,2,Catégories!$C$17),2,TRUE))</f>
        <v>0</v>
      </c>
      <c r="C89" s="19">
        <f ca="1">IF(A89=0,0,A89-OFFSET(Catégories!$D$18,0,B89-1,,))</f>
        <v>0</v>
      </c>
      <c r="F89" s="1">
        <f ca="1">IF(A89=0,0,INDEX(Catégories!$D$20:$R$20,1,'Echantillon (2)'!B89))</f>
        <v>0</v>
      </c>
      <c r="G89" s="1">
        <f ca="1">IF(A89=0,0,INDEX(OFFSET(Catégories!$D$21:$D$31,0,0,10,Catégories!$C$17),'Echantillon (2)'!C89,'Echantillon (2)'!B89))</f>
        <v>0</v>
      </c>
      <c r="I89" s="41">
        <v>0</v>
      </c>
      <c r="J89" s="41">
        <v>0</v>
      </c>
      <c r="K89" s="41">
        <f t="shared" si="33"/>
        <v>0</v>
      </c>
      <c r="L89" s="6"/>
      <c r="M89" s="38">
        <f t="shared" si="34"/>
        <v>0</v>
      </c>
      <c r="N89" s="38"/>
      <c r="O89" s="38">
        <f t="shared" si="35"/>
        <v>0</v>
      </c>
      <c r="Q89" s="41">
        <v>0</v>
      </c>
      <c r="R89" s="41">
        <v>0</v>
      </c>
      <c r="S89" s="41">
        <f t="shared" si="36"/>
        <v>0</v>
      </c>
      <c r="T89" s="6"/>
      <c r="U89" s="38">
        <f t="shared" si="37"/>
        <v>0</v>
      </c>
      <c r="V89" s="38"/>
      <c r="W89" s="38">
        <f t="shared" si="38"/>
        <v>0</v>
      </c>
      <c r="Y89" s="41">
        <v>0</v>
      </c>
      <c r="Z89" s="41">
        <v>0</v>
      </c>
      <c r="AA89" s="41">
        <f t="shared" si="39"/>
        <v>0</v>
      </c>
      <c r="AB89" s="6"/>
      <c r="AC89" s="38">
        <f t="shared" si="40"/>
        <v>0</v>
      </c>
      <c r="AD89" s="38"/>
      <c r="AE89" s="38">
        <f t="shared" si="41"/>
        <v>0</v>
      </c>
      <c r="AH89" s="41">
        <f t="shared" si="42"/>
        <v>0</v>
      </c>
      <c r="AI89" s="41">
        <f t="shared" si="28"/>
        <v>0</v>
      </c>
      <c r="AJ89" s="41">
        <f t="shared" si="29"/>
        <v>0</v>
      </c>
      <c r="AK89" s="41">
        <f t="shared" ca="1" si="43"/>
        <v>0</v>
      </c>
      <c r="AL89" s="38">
        <f t="shared" ca="1" si="44"/>
        <v>0</v>
      </c>
      <c r="AO89" s="1">
        <f ca="1">IF(A89=0,0,INDEX(OFFSET(Catégories!$D$21:$D$31,0,0,10,Catégories!$C$17),'Echantillon (2)'!C89,'Echantillon (2)'!B89))</f>
        <v>0</v>
      </c>
      <c r="AP89" s="38">
        <f t="shared" ca="1" si="30"/>
        <v>0</v>
      </c>
      <c r="AT89" s="38">
        <f t="shared" ca="1" si="45"/>
        <v>0</v>
      </c>
      <c r="AW89" s="36"/>
      <c r="AX89" s="36"/>
      <c r="AY89" s="40">
        <f t="shared" si="46"/>
        <v>0</v>
      </c>
      <c r="BA89" s="9">
        <f t="shared" ca="1" si="31"/>
        <v>0</v>
      </c>
      <c r="BC89" s="10">
        <f t="shared" ca="1" si="32"/>
        <v>0</v>
      </c>
      <c r="BF89" s="38">
        <f t="shared" ca="1" si="47"/>
        <v>0</v>
      </c>
    </row>
    <row r="90" spans="1:67" x14ac:dyDescent="0.3">
      <c r="A90" s="53">
        <f t="shared" ca="1" si="48"/>
        <v>0</v>
      </c>
      <c r="B90" s="19">
        <f ca="1">IF(A90=0,0,HLOOKUP(A90-1,OFFSET(Catégories!$D$18:$D$19,0,0,2,Catégories!$C$17),2,TRUE))</f>
        <v>0</v>
      </c>
      <c r="C90" s="19">
        <f ca="1">IF(A90=0,0,A90-OFFSET(Catégories!$D$18,0,B90-1,,))</f>
        <v>0</v>
      </c>
      <c r="F90" s="1">
        <f ca="1">IF(A90=0,0,INDEX(Catégories!$D$20:$R$20,1,'Echantillon (2)'!B90))</f>
        <v>0</v>
      </c>
      <c r="G90" s="1">
        <f ca="1">IF(A90=0,0,INDEX(OFFSET(Catégories!$D$21:$D$31,0,0,10,Catégories!$C$17),'Echantillon (2)'!C90,'Echantillon (2)'!B90))</f>
        <v>0</v>
      </c>
      <c r="I90" s="41">
        <v>0</v>
      </c>
      <c r="J90" s="41">
        <v>0</v>
      </c>
      <c r="K90" s="41">
        <f t="shared" si="33"/>
        <v>0</v>
      </c>
      <c r="L90" s="6"/>
      <c r="M90" s="38">
        <f t="shared" si="34"/>
        <v>0</v>
      </c>
      <c r="N90" s="38"/>
      <c r="O90" s="38">
        <f t="shared" si="35"/>
        <v>0</v>
      </c>
      <c r="Q90" s="41">
        <v>0</v>
      </c>
      <c r="R90" s="41">
        <v>0</v>
      </c>
      <c r="S90" s="41">
        <f t="shared" si="36"/>
        <v>0</v>
      </c>
      <c r="T90" s="6"/>
      <c r="U90" s="38">
        <f t="shared" si="37"/>
        <v>0</v>
      </c>
      <c r="V90" s="38"/>
      <c r="W90" s="38">
        <f t="shared" si="38"/>
        <v>0</v>
      </c>
      <c r="Y90" s="41">
        <v>0</v>
      </c>
      <c r="Z90" s="41">
        <v>0</v>
      </c>
      <c r="AA90" s="41">
        <f t="shared" si="39"/>
        <v>0</v>
      </c>
      <c r="AB90" s="6"/>
      <c r="AC90" s="38">
        <f t="shared" si="40"/>
        <v>0</v>
      </c>
      <c r="AD90" s="38"/>
      <c r="AE90" s="38">
        <f t="shared" si="41"/>
        <v>0</v>
      </c>
      <c r="AH90" s="41">
        <f t="shared" si="42"/>
        <v>0</v>
      </c>
      <c r="AI90" s="41">
        <f t="shared" si="28"/>
        <v>0</v>
      </c>
      <c r="AJ90" s="41">
        <f t="shared" si="29"/>
        <v>0</v>
      </c>
      <c r="AK90" s="41">
        <f t="shared" ca="1" si="43"/>
        <v>0</v>
      </c>
      <c r="AL90" s="38">
        <f t="shared" ca="1" si="44"/>
        <v>0</v>
      </c>
      <c r="AO90" s="1">
        <f ca="1">IF(A90=0,0,INDEX(OFFSET(Catégories!$D$21:$D$31,0,0,10,Catégories!$C$17),'Echantillon (2)'!C90,'Echantillon (2)'!B90))</f>
        <v>0</v>
      </c>
      <c r="AP90" s="38">
        <f t="shared" ca="1" si="30"/>
        <v>0</v>
      </c>
      <c r="AT90" s="38">
        <f t="shared" ca="1" si="45"/>
        <v>0</v>
      </c>
      <c r="AW90" s="36"/>
      <c r="AX90" s="36"/>
      <c r="AY90" s="40">
        <f t="shared" si="46"/>
        <v>0</v>
      </c>
      <c r="BA90" s="9">
        <f t="shared" ca="1" si="31"/>
        <v>0</v>
      </c>
      <c r="BC90" s="10">
        <f t="shared" ca="1" si="32"/>
        <v>0</v>
      </c>
      <c r="BF90" s="38">
        <f t="shared" ca="1" si="47"/>
        <v>0</v>
      </c>
    </row>
    <row r="91" spans="1:67" x14ac:dyDescent="0.3">
      <c r="A91" s="53">
        <f t="shared" ca="1" si="48"/>
        <v>0</v>
      </c>
      <c r="B91" s="19">
        <f ca="1">IF(A91=0,0,HLOOKUP(A91-1,OFFSET(Catégories!$D$18:$D$19,0,0,2,Catégories!$C$17),2,TRUE))</f>
        <v>0</v>
      </c>
      <c r="C91" s="19">
        <f ca="1">IF(A91=0,0,A91-OFFSET(Catégories!$D$18,0,B91-1,,))</f>
        <v>0</v>
      </c>
      <c r="F91" s="1">
        <f ca="1">IF(A91=0,0,INDEX(Catégories!$D$20:$R$20,1,'Echantillon (2)'!B91))</f>
        <v>0</v>
      </c>
      <c r="G91" s="1">
        <f ca="1">IF(A91=0,0,INDEX(OFFSET(Catégories!$D$21:$D$31,0,0,10,Catégories!$C$17),'Echantillon (2)'!C91,'Echantillon (2)'!B91))</f>
        <v>0</v>
      </c>
      <c r="I91" s="41">
        <v>0</v>
      </c>
      <c r="J91" s="41">
        <v>0</v>
      </c>
      <c r="K91" s="41">
        <f t="shared" si="33"/>
        <v>0</v>
      </c>
      <c r="L91" s="6"/>
      <c r="M91" s="38">
        <f t="shared" si="34"/>
        <v>0</v>
      </c>
      <c r="N91" s="38"/>
      <c r="O91" s="38">
        <f t="shared" si="35"/>
        <v>0</v>
      </c>
      <c r="Q91" s="41">
        <v>0</v>
      </c>
      <c r="R91" s="41">
        <v>0</v>
      </c>
      <c r="S91" s="41">
        <f t="shared" si="36"/>
        <v>0</v>
      </c>
      <c r="T91" s="6"/>
      <c r="U91" s="38">
        <f t="shared" si="37"/>
        <v>0</v>
      </c>
      <c r="V91" s="38"/>
      <c r="W91" s="38">
        <f t="shared" si="38"/>
        <v>0</v>
      </c>
      <c r="Y91" s="41">
        <v>0</v>
      </c>
      <c r="Z91" s="41">
        <v>0</v>
      </c>
      <c r="AA91" s="41">
        <f t="shared" si="39"/>
        <v>0</v>
      </c>
      <c r="AB91" s="6"/>
      <c r="AC91" s="38">
        <f t="shared" si="40"/>
        <v>0</v>
      </c>
      <c r="AD91" s="38"/>
      <c r="AE91" s="38">
        <f t="shared" si="41"/>
        <v>0</v>
      </c>
      <c r="AH91" s="41">
        <f t="shared" si="42"/>
        <v>0</v>
      </c>
      <c r="AI91" s="41">
        <f t="shared" si="28"/>
        <v>0</v>
      </c>
      <c r="AJ91" s="41">
        <f t="shared" si="29"/>
        <v>0</v>
      </c>
      <c r="AK91" s="41">
        <f t="shared" ca="1" si="43"/>
        <v>0</v>
      </c>
      <c r="AL91" s="38">
        <f t="shared" ca="1" si="44"/>
        <v>0</v>
      </c>
      <c r="AO91" s="1">
        <f ca="1">IF(A91=0,0,INDEX(OFFSET(Catégories!$D$21:$D$31,0,0,10,Catégories!$C$17),'Echantillon (2)'!C91,'Echantillon (2)'!B91))</f>
        <v>0</v>
      </c>
      <c r="AP91" s="38">
        <f t="shared" ca="1" si="30"/>
        <v>0</v>
      </c>
      <c r="AT91" s="38">
        <f t="shared" ca="1" si="45"/>
        <v>0</v>
      </c>
      <c r="AW91" s="36"/>
      <c r="AX91" s="36"/>
      <c r="AY91" s="40">
        <f t="shared" si="46"/>
        <v>0</v>
      </c>
      <c r="BA91" s="9">
        <f t="shared" ca="1" si="31"/>
        <v>0</v>
      </c>
      <c r="BC91" s="10">
        <f t="shared" ca="1" si="32"/>
        <v>0</v>
      </c>
      <c r="BF91" s="38">
        <f t="shared" ca="1" si="47"/>
        <v>0</v>
      </c>
    </row>
    <row r="92" spans="1:67" x14ac:dyDescent="0.3">
      <c r="F92" s="4"/>
      <c r="G92" s="4"/>
      <c r="I92" s="4"/>
      <c r="J92" s="4"/>
      <c r="K92" s="4"/>
      <c r="L92" s="4"/>
      <c r="M92" s="39"/>
      <c r="N92" s="39"/>
      <c r="O92" s="39"/>
      <c r="P92" s="4"/>
      <c r="Q92" s="4"/>
      <c r="R92" s="4"/>
      <c r="S92" s="4"/>
      <c r="T92" s="4"/>
      <c r="U92" s="39"/>
      <c r="V92" s="39"/>
      <c r="W92" s="39"/>
      <c r="X92" s="4"/>
      <c r="Y92" s="4"/>
      <c r="Z92" s="4"/>
      <c r="AA92" s="4"/>
      <c r="AB92" s="4"/>
      <c r="AC92" s="39"/>
      <c r="AD92" s="39"/>
      <c r="AE92" s="39"/>
      <c r="AF92" s="4"/>
      <c r="AG92" s="4"/>
      <c r="AH92" s="39"/>
      <c r="AI92" s="39"/>
      <c r="AJ92" s="39"/>
      <c r="AK92" s="39"/>
      <c r="AL92" s="39"/>
      <c r="AM92" s="4"/>
      <c r="AN92" s="4"/>
      <c r="AO92" s="4"/>
      <c r="AP92" s="39"/>
      <c r="AQ92" s="4"/>
      <c r="AS92" s="4"/>
      <c r="AT92" s="39"/>
      <c r="AV92" s="4"/>
      <c r="AW92" s="4"/>
      <c r="AX92" s="4"/>
      <c r="AY92" s="4"/>
      <c r="AZ92" s="4"/>
      <c r="BA92" s="4"/>
      <c r="BB92" s="4"/>
      <c r="BC92" s="4"/>
      <c r="BE92" s="4"/>
      <c r="BF92" s="39"/>
      <c r="BG92" s="4"/>
      <c r="BH92" s="4"/>
      <c r="BI92" s="4"/>
      <c r="BJ92" s="4"/>
      <c r="BK92" s="4"/>
      <c r="BL92" s="4"/>
      <c r="BM92" s="4"/>
      <c r="BN92" s="4"/>
      <c r="BO92" s="4"/>
    </row>
  </sheetData>
  <conditionalFormatting sqref="A22:C91 M22:M91 O22:O91 I22:K91 F22:G91">
    <cfRule type="expression" dxfId="602" priority="65">
      <formula>IF($A22=0,TRUE,FALSE)</formula>
    </cfRule>
  </conditionalFormatting>
  <conditionalFormatting sqref="I22:J91">
    <cfRule type="expression" dxfId="601" priority="64">
      <formula>IF(AND($A22&lt;$A$18+1,$A22&lt;&gt;0)=TRUE,TRUE,FALSE)</formula>
    </cfRule>
  </conditionalFormatting>
  <conditionalFormatting sqref="K22:K91 M22:M91 O22:O91 U22:U91 W22:W91 AC22:AC91 AE22:AE91">
    <cfRule type="expression" dxfId="600" priority="63">
      <formula>IF(AND($A22&lt;$A$18+1,$A22&lt;&gt;0)=TRUE,TRUE,FALSE)</formula>
    </cfRule>
  </conditionalFormatting>
  <conditionalFormatting sqref="BA22:BA91 AW23:AX43 AY23:AY91">
    <cfRule type="expression" dxfId="599" priority="62">
      <formula>IF($A22&gt;$A$18,TRUE,FALSE)</formula>
    </cfRule>
  </conditionalFormatting>
  <conditionalFormatting sqref="BA22:BA91 AU23:AU43 AY23:AY91 BD22:BD43 AW23:AX43">
    <cfRule type="expression" dxfId="598" priority="61">
      <formula>IF($BD22=0,TRUE,FALSE)</formula>
    </cfRule>
  </conditionalFormatting>
  <conditionalFormatting sqref="B22:C91 M22:M91 O22:O91 I22:K91 F22:G91">
    <cfRule type="expression" dxfId="597" priority="60">
      <formula>IF(AND($B22=$B23,$A22&lt;&gt;0)=TRUE,TRUE,FALSE)</formula>
    </cfRule>
  </conditionalFormatting>
  <conditionalFormatting sqref="B22:C91 M22:M91 O22:O91 I22:K91 F22:G91">
    <cfRule type="expression" dxfId="596" priority="59">
      <formula>IF(AND($B22&lt;&gt;$B23,$A22&lt;&gt;0)=TRUE,TRUE,FALSE)</formula>
    </cfRule>
  </conditionalFormatting>
  <conditionalFormatting sqref="B22:C91 F22:G91">
    <cfRule type="expression" dxfId="595" priority="58">
      <formula>IF(AND($A22&lt;$A$18+1,$A22&lt;&gt;0)=TRUE,TRUE,FALSE)</formula>
    </cfRule>
  </conditionalFormatting>
  <conditionalFormatting sqref="Q22:S91 U22:U91 W22:W91">
    <cfRule type="expression" dxfId="594" priority="57">
      <formula>IF($A22=0,TRUE,FALSE)</formula>
    </cfRule>
  </conditionalFormatting>
  <conditionalFormatting sqref="Q22:R91">
    <cfRule type="expression" dxfId="593" priority="56">
      <formula>IF(AND($A22&lt;$A$18+1,$A22&lt;&gt;0)=TRUE,TRUE,FALSE)</formula>
    </cfRule>
  </conditionalFormatting>
  <conditionalFormatting sqref="S22:S91">
    <cfRule type="expression" dxfId="592" priority="55">
      <formula>IF(AND($A22&lt;$A$18+1,$A22&lt;&gt;0)=TRUE,TRUE,FALSE)</formula>
    </cfRule>
  </conditionalFormatting>
  <conditionalFormatting sqref="Q22:S91 U22:U91 W22:W91">
    <cfRule type="expression" dxfId="591" priority="54">
      <formula>IF(AND($B22=$B23,$A22&lt;&gt;0)=TRUE,TRUE,FALSE)</formula>
    </cfRule>
  </conditionalFormatting>
  <conditionalFormatting sqref="Q22:S91 U22:U91 W22:W91">
    <cfRule type="expression" dxfId="590" priority="53">
      <formula>IF(AND($B22&lt;&gt;$B23,$A22&lt;&gt;0)=TRUE,TRUE,FALSE)</formula>
    </cfRule>
  </conditionalFormatting>
  <conditionalFormatting sqref="Y22:AA91 AC22:AC91 AE22:AE91">
    <cfRule type="expression" dxfId="589" priority="52">
      <formula>IF($A22=0,TRUE,FALSE)</formula>
    </cfRule>
  </conditionalFormatting>
  <conditionalFormatting sqref="Y22:Z91">
    <cfRule type="expression" dxfId="588" priority="51">
      <formula>IF(AND($A22&lt;$A$18+1,$A22&lt;&gt;0)=TRUE,TRUE,FALSE)</formula>
    </cfRule>
  </conditionalFormatting>
  <conditionalFormatting sqref="AA22:AA91">
    <cfRule type="expression" dxfId="587" priority="50">
      <formula>IF(AND($A22&lt;$A$18+1,$A22&lt;&gt;0)=TRUE,TRUE,FALSE)</formula>
    </cfRule>
  </conditionalFormatting>
  <conditionalFormatting sqref="Y22:AA91 AC22:AC91 AE22:AE91">
    <cfRule type="expression" dxfId="586" priority="49">
      <formula>IF(AND($B22=$B23,$A22&lt;&gt;0)=TRUE,TRUE,FALSE)</formula>
    </cfRule>
  </conditionalFormatting>
  <conditionalFormatting sqref="Y22:AA91 AC22:AC91 AE22:AE91">
    <cfRule type="expression" dxfId="585" priority="48">
      <formula>IF(AND($B22&lt;&gt;$B23,$A22&lt;&gt;0)=TRUE,TRUE,FALSE)</formula>
    </cfRule>
  </conditionalFormatting>
  <conditionalFormatting sqref="AW22:AY22">
    <cfRule type="expression" dxfId="584" priority="47">
      <formula>IF($A22&gt;$A$18,TRUE,FALSE)</formula>
    </cfRule>
  </conditionalFormatting>
  <conditionalFormatting sqref="AU22 AW22:AY22">
    <cfRule type="expression" dxfId="583" priority="46">
      <formula>IF($BD22=0,TRUE,FALSE)</formula>
    </cfRule>
  </conditionalFormatting>
  <conditionalFormatting sqref="BA22:BA91 AY22:AY91 BC22:BC91 AT22:AT91">
    <cfRule type="expression" dxfId="582" priority="66">
      <formula>IF(AND($BD22&lt;$A$16+1,$BD22&lt;&gt;0)=TRUE,TRUE,FALSE)</formula>
    </cfRule>
  </conditionalFormatting>
  <conditionalFormatting sqref="AW22:AX43">
    <cfRule type="expression" dxfId="581" priority="67">
      <formula>IF(AND($BD22&lt;$A$16+1,$BD22&lt;&gt;0)=TRUE,TRUE,FALSE)</formula>
    </cfRule>
  </conditionalFormatting>
  <conditionalFormatting sqref="AJ22:AJ91">
    <cfRule type="expression" dxfId="580" priority="45">
      <formula>IF($A22=0,TRUE,FALSE)</formula>
    </cfRule>
  </conditionalFormatting>
  <conditionalFormatting sqref="AJ22:AJ91">
    <cfRule type="expression" dxfId="579" priority="44">
      <formula>IF(AND($A22&lt;$A$18+1,$A22&lt;&gt;0)=TRUE,TRUE,FALSE)</formula>
    </cfRule>
  </conditionalFormatting>
  <conditionalFormatting sqref="AJ22:AJ91">
    <cfRule type="expression" dxfId="578" priority="43">
      <formula>IF(AND($B22=$B23,$A22&lt;&gt;0)=TRUE,TRUE,FALSE)</formula>
    </cfRule>
  </conditionalFormatting>
  <conditionalFormatting sqref="AJ22:AJ91">
    <cfRule type="expression" dxfId="577" priority="42">
      <formula>IF(AND($B22&lt;&gt;$B23,$A22&lt;&gt;0)=TRUE,TRUE,FALSE)</formula>
    </cfRule>
  </conditionalFormatting>
  <conditionalFormatting sqref="AI22:AI91">
    <cfRule type="expression" dxfId="576" priority="41">
      <formula>IF($A22=0,TRUE,FALSE)</formula>
    </cfRule>
  </conditionalFormatting>
  <conditionalFormatting sqref="AI22:AI91">
    <cfRule type="expression" dxfId="575" priority="40">
      <formula>IF(AND($A22&lt;$A$18+1,$A22&lt;&gt;0)=TRUE,TRUE,FALSE)</formula>
    </cfRule>
  </conditionalFormatting>
  <conditionalFormatting sqref="AI22:AI91">
    <cfRule type="expression" dxfId="574" priority="39">
      <formula>IF(AND($B22=$B23,$A22&lt;&gt;0)=TRUE,TRUE,FALSE)</formula>
    </cfRule>
  </conditionalFormatting>
  <conditionalFormatting sqref="AI22:AI91">
    <cfRule type="expression" dxfId="573" priority="38">
      <formula>IF(AND($B22&lt;&gt;$B23,$A22&lt;&gt;0)=TRUE,TRUE,FALSE)</formula>
    </cfRule>
  </conditionalFormatting>
  <conditionalFormatting sqref="AH22:AH91">
    <cfRule type="expression" dxfId="572" priority="37">
      <formula>IF($A22=0,TRUE,FALSE)</formula>
    </cfRule>
  </conditionalFormatting>
  <conditionalFormatting sqref="AH22:AH91">
    <cfRule type="expression" dxfId="571" priority="36">
      <formula>IF(AND($A22&lt;$A$18+1,$A22&lt;&gt;0)=TRUE,TRUE,FALSE)</formula>
    </cfRule>
  </conditionalFormatting>
  <conditionalFormatting sqref="AH22:AH91">
    <cfRule type="expression" dxfId="570" priority="35">
      <formula>IF(AND($B22=$B23,$A22&lt;&gt;0)=TRUE,TRUE,FALSE)</formula>
    </cfRule>
  </conditionalFormatting>
  <conditionalFormatting sqref="AH22:AH91">
    <cfRule type="expression" dxfId="569" priority="34">
      <formula>IF(AND($B22&lt;&gt;$B23,$A22&lt;&gt;0)=TRUE,TRUE,FALSE)</formula>
    </cfRule>
  </conditionalFormatting>
  <conditionalFormatting sqref="AP22:AP91">
    <cfRule type="expression" dxfId="568" priority="33">
      <formula>IF($A22=0,TRUE,FALSE)</formula>
    </cfRule>
  </conditionalFormatting>
  <conditionalFormatting sqref="AP22:AP91">
    <cfRule type="expression" dxfId="567" priority="32">
      <formula>IF(AND($A22&lt;$A$18+1,$A22&lt;&gt;0)=TRUE,TRUE,FALSE)</formula>
    </cfRule>
  </conditionalFormatting>
  <conditionalFormatting sqref="AP22:AP91">
    <cfRule type="expression" dxfId="566" priority="31">
      <formula>IF(AND($B22=$B23,$A22&lt;&gt;0)=TRUE,TRUE,FALSE)</formula>
    </cfRule>
  </conditionalFormatting>
  <conditionalFormatting sqref="AP22:AP91">
    <cfRule type="expression" dxfId="565" priority="30">
      <formula>IF(AND($B22&lt;&gt;$B23,$A22&lt;&gt;0)=TRUE,TRUE,FALSE)</formula>
    </cfRule>
  </conditionalFormatting>
  <conditionalFormatting sqref="AO22:AO91">
    <cfRule type="expression" dxfId="564" priority="29">
      <formula>IF($A22=0,TRUE,FALSE)</formula>
    </cfRule>
  </conditionalFormatting>
  <conditionalFormatting sqref="AO22:AO91">
    <cfRule type="expression" dxfId="563" priority="28">
      <formula>IF(AND($B22=$B23,$A22&lt;&gt;0)=TRUE,TRUE,FALSE)</formula>
    </cfRule>
  </conditionalFormatting>
  <conditionalFormatting sqref="AO22:AO91">
    <cfRule type="expression" dxfId="562" priority="27">
      <formula>IF(AND($B22&lt;&gt;$B23,$A22&lt;&gt;0)=TRUE,TRUE,FALSE)</formula>
    </cfRule>
  </conditionalFormatting>
  <conditionalFormatting sqref="AO22:AO91">
    <cfRule type="expression" dxfId="561" priority="26">
      <formula>IF(AND($A22&lt;$A$18+1,$A22&lt;&gt;0)=TRUE,TRUE,FALSE)</formula>
    </cfRule>
  </conditionalFormatting>
  <conditionalFormatting sqref="AK22:AK91">
    <cfRule type="expression" dxfId="560" priority="25">
      <formula>IF($A22=0,TRUE,FALSE)</formula>
    </cfRule>
  </conditionalFormatting>
  <conditionalFormatting sqref="AK22:AK91">
    <cfRule type="expression" dxfId="559" priority="24">
      <formula>IF(AND($A22&lt;$A$18+1,$A22&lt;&gt;0)=TRUE,TRUE,FALSE)</formula>
    </cfRule>
  </conditionalFormatting>
  <conditionalFormatting sqref="AK22:AK91">
    <cfRule type="expression" dxfId="558" priority="23">
      <formula>IF(AND($B22=$B23,$A22&lt;&gt;0)=TRUE,TRUE,FALSE)</formula>
    </cfRule>
  </conditionalFormatting>
  <conditionalFormatting sqref="AK22:AK91">
    <cfRule type="expression" dxfId="557" priority="22">
      <formula>IF(AND($B22&lt;&gt;$B23,$A22&lt;&gt;0)=TRUE,TRUE,FALSE)</formula>
    </cfRule>
  </conditionalFormatting>
  <conditionalFormatting sqref="AL22:AL91">
    <cfRule type="expression" dxfId="556" priority="21">
      <formula>IF($A22=0,TRUE,FALSE)</formula>
    </cfRule>
  </conditionalFormatting>
  <conditionalFormatting sqref="AL22:AL91">
    <cfRule type="expression" dxfId="555" priority="20">
      <formula>IF(AND($A22&lt;$A$18+1,$A22&lt;&gt;0)=TRUE,TRUE,FALSE)</formula>
    </cfRule>
  </conditionalFormatting>
  <conditionalFormatting sqref="AL22:AL91">
    <cfRule type="expression" dxfId="554" priority="19">
      <formula>IF(AND($B22=$B23,$A22&lt;&gt;0)=TRUE,TRUE,FALSE)</formula>
    </cfRule>
  </conditionalFormatting>
  <conditionalFormatting sqref="AL22:AL91">
    <cfRule type="expression" dxfId="553" priority="18">
      <formula>IF(AND($B22&lt;&gt;$B23,$A22&lt;&gt;0)=TRUE,TRUE,FALSE)</formula>
    </cfRule>
  </conditionalFormatting>
  <conditionalFormatting sqref="BC23:BC91">
    <cfRule type="expression" dxfId="552" priority="17">
      <formula>IF($BD23=0,TRUE,FALSE)</formula>
    </cfRule>
  </conditionalFormatting>
  <conditionalFormatting sqref="BC22:BC91">
    <cfRule type="expression" dxfId="551" priority="16">
      <formula>IF($A22&gt;$A$18,TRUE,FALSE)</formula>
    </cfRule>
  </conditionalFormatting>
  <conditionalFormatting sqref="BC22:BC91">
    <cfRule type="expression" dxfId="550" priority="15">
      <formula>IF($BD22=0,TRUE,FALSE)</formula>
    </cfRule>
  </conditionalFormatting>
  <conditionalFormatting sqref="AT22:AT91">
    <cfRule type="expression" dxfId="549" priority="14">
      <formula>IF($A22&gt;$A$18,TRUE,FALSE)</formula>
    </cfRule>
  </conditionalFormatting>
  <conditionalFormatting sqref="AR22:AT22 AR23:AS43 AT23:AT91">
    <cfRule type="expression" dxfId="548" priority="13">
      <formula>IF($BD22=0,TRUE,FALSE)</formula>
    </cfRule>
  </conditionalFormatting>
  <conditionalFormatting sqref="AS22:AT91 AW22:AY91">
    <cfRule type="expression" dxfId="547" priority="12">
      <formula>IF(AND($BD22&lt;&gt;0,$BD23=0)=TRUE,TRUE,FALSE)</formula>
    </cfRule>
  </conditionalFormatting>
  <conditionalFormatting sqref="AS22:AS91">
    <cfRule type="expression" dxfId="546" priority="11">
      <formula>IF(AND($BD22&lt;$A$16+1,$BD22&lt;&gt;0)=TRUE,TRUE,FALSE)</formula>
    </cfRule>
  </conditionalFormatting>
  <conditionalFormatting sqref="AV22:AV43">
    <cfRule type="expression" dxfId="545" priority="10">
      <formula>IF($BD22=0,TRUE,FALSE)</formula>
    </cfRule>
  </conditionalFormatting>
  <conditionalFormatting sqref="AV22:AV91">
    <cfRule type="expression" dxfId="544" priority="9">
      <formula>IF(AND($BD22&lt;&gt;0,$BD23=0)=TRUE,TRUE,FALSE)</formula>
    </cfRule>
  </conditionalFormatting>
  <conditionalFormatting sqref="AV22:AV91">
    <cfRule type="expression" dxfId="543" priority="8">
      <formula>IF(AND($BD22&lt;$A$16+1,$BD22&lt;&gt;0)=TRUE,TRUE,FALSE)</formula>
    </cfRule>
  </conditionalFormatting>
  <conditionalFormatting sqref="BE22:BE43">
    <cfRule type="expression" dxfId="542" priority="7">
      <formula>IF($BD22=0,TRUE,FALSE)</formula>
    </cfRule>
  </conditionalFormatting>
  <conditionalFormatting sqref="BE22:BE91">
    <cfRule type="expression" dxfId="541" priority="6">
      <formula>IF(AND($BD22&lt;&gt;0,$BD23=0)=TRUE,TRUE,FALSE)</formula>
    </cfRule>
  </conditionalFormatting>
  <conditionalFormatting sqref="BE22:BE91">
    <cfRule type="expression" dxfId="540" priority="5">
      <formula>IF(AND($BD22&lt;$A$16+1,$BD22&lt;&gt;0)=TRUE,TRUE,FALSE)</formula>
    </cfRule>
  </conditionalFormatting>
  <conditionalFormatting sqref="BF22:BF91">
    <cfRule type="expression" dxfId="539" priority="4">
      <formula>IF(AND($BD22&lt;$A$16+1,$BD22&lt;&gt;0)=TRUE,TRUE,FALSE)</formula>
    </cfRule>
  </conditionalFormatting>
  <conditionalFormatting sqref="BF22:BF91">
    <cfRule type="expression" dxfId="538" priority="3">
      <formula>IF($A22&gt;$A$18,TRUE,FALSE)</formula>
    </cfRule>
  </conditionalFormatting>
  <conditionalFormatting sqref="BF22:BF91">
    <cfRule type="expression" dxfId="537" priority="2">
      <formula>IF($BD22=0,TRUE,FALSE)</formula>
    </cfRule>
  </conditionalFormatting>
  <conditionalFormatting sqref="BF22:BF91">
    <cfRule type="expression" dxfId="536" priority="1">
      <formula>IF(AND($BD22&lt;&gt;0,$BD23=0)=TRUE,TRUE,FALSE)</formula>
    </cfRule>
  </conditionalFormatting>
  <dataValidations count="2">
    <dataValidation type="list" allowBlank="1" showInputMessage="1" showErrorMessage="1" sqref="G8">
      <formula1>saison</formula1>
    </dataValidation>
    <dataValidation type="list" allowBlank="1" showInputMessage="1" showErrorMessage="1" sqref="G6">
      <formula1>typologie</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BO92"/>
  <sheetViews>
    <sheetView zoomScale="70" zoomScaleNormal="70" workbookViewId="0">
      <pane xSplit="7" topLeftCell="H1" activePane="topRight" state="frozen"/>
      <selection activeCell="J9" sqref="J9"/>
      <selection pane="topRight" activeCell="G6" sqref="G6"/>
    </sheetView>
  </sheetViews>
  <sheetFormatPr baseColWidth="10" defaultColWidth="9.140625" defaultRowHeight="16.5" outlineLevelCol="1" x14ac:dyDescent="0.3"/>
  <cols>
    <col min="1" max="1" width="7.28515625" style="19" hidden="1" customWidth="1"/>
    <col min="2" max="2" width="6" style="19" hidden="1" customWidth="1"/>
    <col min="3" max="3" width="2.140625" style="19" hidden="1" customWidth="1"/>
    <col min="4" max="4" width="2.140625" style="8" customWidth="1"/>
    <col min="5" max="5" width="3.7109375" style="8" customWidth="1"/>
    <col min="6" max="6" width="25.5703125" style="1" customWidth="1"/>
    <col min="7" max="7" width="34.42578125" style="1" customWidth="1"/>
    <col min="8" max="8" width="5.140625" style="8" customWidth="1"/>
    <col min="9" max="11" width="9.140625" style="1"/>
    <col min="12" max="12" width="1.5703125" style="1" customWidth="1"/>
    <col min="13" max="13" width="9.140625" style="36" hidden="1" customWidth="1" outlineLevel="1"/>
    <col min="14" max="14" width="2.28515625" style="36" hidden="1" customWidth="1" outlineLevel="1"/>
    <col min="15" max="15" width="9.140625" style="36" hidden="1" customWidth="1" outlineLevel="1"/>
    <col min="16" max="16" width="5.7109375" style="1" customWidth="1" collapsed="1"/>
    <col min="17" max="19" width="9.140625" style="1"/>
    <col min="20" max="20" width="1.5703125" style="1" customWidth="1"/>
    <col min="21" max="21" width="9.140625" style="36" hidden="1" customWidth="1" outlineLevel="1"/>
    <col min="22" max="22" width="2.28515625" style="36" hidden="1" customWidth="1" outlineLevel="1"/>
    <col min="23" max="23" width="9.140625" style="36" hidden="1" customWidth="1" outlineLevel="1"/>
    <col min="24" max="24" width="5.7109375" style="1" customWidth="1" collapsed="1"/>
    <col min="25" max="27" width="9.140625" style="1"/>
    <col min="28" max="28" width="0.7109375" style="1" customWidth="1"/>
    <col min="29" max="29" width="9.140625" style="36" hidden="1" customWidth="1" outlineLevel="1"/>
    <col min="30" max="30" width="2.28515625" style="36" hidden="1" customWidth="1" outlineLevel="1"/>
    <col min="31" max="31" width="9.140625" style="36" hidden="1" customWidth="1" outlineLevel="1"/>
    <col min="32" max="32" width="2.42578125" style="1" customWidth="1" collapsed="1"/>
    <col min="33" max="33" width="0.7109375" style="1" customWidth="1"/>
    <col min="34" max="38" width="9.140625" style="36" hidden="1" customWidth="1" outlineLevel="1"/>
    <col min="39" max="39" width="2.5703125" style="1" customWidth="1" collapsed="1"/>
    <col min="40" max="40" width="0.7109375" style="1" customWidth="1"/>
    <col min="41" max="41" width="48.85546875" style="1" customWidth="1"/>
    <col min="42" max="42" width="11" style="36" bestFit="1" customWidth="1"/>
    <col min="43" max="43" width="1.85546875" style="1" customWidth="1"/>
    <col min="44" max="44" width="1.85546875" style="19" customWidth="1" collapsed="1"/>
    <col min="45" max="45" width="24.5703125" style="1" customWidth="1"/>
    <col min="46" max="46" width="11" style="36" bestFit="1" customWidth="1"/>
    <col min="47" max="47" width="9.140625" style="19"/>
    <col min="48" max="48" width="24.5703125" style="1" customWidth="1"/>
    <col min="49" max="51" width="9.140625" style="1"/>
    <col min="52" max="52" width="5.85546875" style="1" customWidth="1"/>
    <col min="53" max="55" width="9.140625" style="1" hidden="1" customWidth="1" outlineLevel="1"/>
    <col min="56" max="56" width="9.140625" style="19" collapsed="1"/>
    <col min="57" max="57" width="24.5703125" style="1" customWidth="1"/>
    <col min="58" max="58" width="11" style="36" bestFit="1" customWidth="1"/>
    <col min="59" max="16384" width="9.140625" style="1"/>
  </cols>
  <sheetData>
    <row r="1" spans="1:61" ht="10.5" customHeight="1" x14ac:dyDescent="0.3"/>
    <row r="2" spans="1:61" ht="18.75" x14ac:dyDescent="0.3">
      <c r="F2" s="23" t="s">
        <v>106</v>
      </c>
    </row>
    <row r="4" spans="1:61" x14ac:dyDescent="0.3">
      <c r="F4" s="1" t="s">
        <v>78</v>
      </c>
      <c r="G4" s="24" t="str">
        <f ca="1">MID(CELL("nomfichier",G4),FIND("]",CELL("nomfichier",G4))+1,32)</f>
        <v>Echantillon (3)</v>
      </c>
      <c r="I4" s="90" t="s">
        <v>160</v>
      </c>
    </row>
    <row r="5" spans="1:61" x14ac:dyDescent="0.3">
      <c r="I5" s="90" t="s">
        <v>159</v>
      </c>
    </row>
    <row r="6" spans="1:61" x14ac:dyDescent="0.3">
      <c r="F6" s="1" t="s">
        <v>79</v>
      </c>
      <c r="G6" s="47" t="s">
        <v>121</v>
      </c>
    </row>
    <row r="8" spans="1:61" x14ac:dyDescent="0.3">
      <c r="F8" s="1" t="s">
        <v>80</v>
      </c>
      <c r="G8" s="47" t="s">
        <v>121</v>
      </c>
    </row>
    <row r="10" spans="1:61" x14ac:dyDescent="0.3">
      <c r="E10" s="1"/>
      <c r="AW10" s="6"/>
    </row>
    <row r="11" spans="1:61" x14ac:dyDescent="0.3">
      <c r="E11" s="1"/>
      <c r="F11" s="12" t="s">
        <v>67</v>
      </c>
      <c r="G11" s="45">
        <v>550</v>
      </c>
      <c r="I11" s="11"/>
    </row>
    <row r="12" spans="1:61" x14ac:dyDescent="0.3">
      <c r="E12" s="1"/>
      <c r="F12" s="13" t="s">
        <v>77</v>
      </c>
      <c r="G12" s="45">
        <v>125</v>
      </c>
    </row>
    <row r="13" spans="1:61" ht="19.5" thickBot="1" x14ac:dyDescent="0.35">
      <c r="E13" s="1"/>
      <c r="I13" s="31" t="s">
        <v>107</v>
      </c>
      <c r="J13" s="26"/>
      <c r="K13" s="26"/>
      <c r="L13" s="26"/>
      <c r="M13" s="37"/>
      <c r="N13" s="37"/>
      <c r="O13" s="37"/>
      <c r="P13" s="26"/>
      <c r="Q13" s="26"/>
      <c r="R13" s="26"/>
      <c r="S13" s="26"/>
      <c r="T13" s="26"/>
      <c r="U13" s="37"/>
      <c r="V13" s="37"/>
      <c r="W13" s="37"/>
      <c r="X13" s="26"/>
      <c r="Y13" s="26"/>
      <c r="Z13" s="26"/>
      <c r="AA13" s="26"/>
      <c r="AO13" s="25" t="s">
        <v>105</v>
      </c>
      <c r="AP13" s="37"/>
      <c r="AQ13" s="26"/>
      <c r="AR13" s="27"/>
      <c r="AS13" s="26"/>
      <c r="AT13" s="26"/>
      <c r="AV13" s="25" t="s">
        <v>108</v>
      </c>
      <c r="AW13" s="28"/>
      <c r="AX13" s="26"/>
      <c r="AY13" s="26"/>
      <c r="AZ13" s="26"/>
      <c r="BA13" s="26"/>
      <c r="BB13" s="26"/>
      <c r="BC13" s="26"/>
      <c r="BE13" s="25" t="s">
        <v>109</v>
      </c>
      <c r="BF13" s="26"/>
      <c r="BG13" s="26"/>
      <c r="BH13" s="26"/>
      <c r="BI13" s="26"/>
    </row>
    <row r="14" spans="1:61" x14ac:dyDescent="0.3">
      <c r="F14" s="14" t="s">
        <v>71</v>
      </c>
      <c r="G14" s="14" t="s">
        <v>72</v>
      </c>
      <c r="AO14" s="21"/>
      <c r="AS14" s="21"/>
      <c r="AV14" s="21"/>
      <c r="BE14" s="46" t="s">
        <v>111</v>
      </c>
    </row>
    <row r="15" spans="1:61" x14ac:dyDescent="0.3">
      <c r="A15" s="19" t="s">
        <v>58</v>
      </c>
      <c r="E15" s="1"/>
      <c r="F15" s="14" t="s">
        <v>73</v>
      </c>
      <c r="G15" s="45">
        <v>50</v>
      </c>
      <c r="I15" s="1" t="s">
        <v>99</v>
      </c>
      <c r="Q15" s="1" t="s">
        <v>99</v>
      </c>
      <c r="Y15" s="1" t="s">
        <v>99</v>
      </c>
      <c r="AO15" s="1" t="str">
        <f ca="1">"Cette fraction représente "&amp;AK18&amp;" kg"</f>
        <v>Cette fraction représente 369,64 kg</v>
      </c>
      <c r="AW15" s="29" t="s">
        <v>99</v>
      </c>
      <c r="BE15" s="1" t="str">
        <f>F15</f>
        <v>sup 100 mm</v>
      </c>
      <c r="BF15" s="57">
        <f>AI18+AH18</f>
        <v>249.39999999999998</v>
      </c>
      <c r="BG15" s="58">
        <f>BF15/$G$11</f>
        <v>0.45345454545454539</v>
      </c>
    </row>
    <row r="16" spans="1:61" x14ac:dyDescent="0.3">
      <c r="A16" s="19">
        <f>Catégories!C17</f>
        <v>13</v>
      </c>
      <c r="E16" s="1"/>
      <c r="F16" s="14" t="s">
        <v>74</v>
      </c>
      <c r="G16" s="45">
        <v>30</v>
      </c>
      <c r="J16" s="43" t="s">
        <v>68</v>
      </c>
      <c r="R16" s="43" t="s">
        <v>101</v>
      </c>
      <c r="Z16" s="43" t="s">
        <v>102</v>
      </c>
      <c r="AO16" s="1" t="str">
        <f>"Les fines inférieures à 20 mm représentent "&amp;AL18&amp;" kg"</f>
        <v>Les fines inférieures à 20 mm représentent 180,36 kg</v>
      </c>
      <c r="AX16" s="44" t="s">
        <v>103</v>
      </c>
      <c r="BE16" s="1" t="str">
        <f t="shared" ref="BE16:BE18" si="0">F16</f>
        <v>100 mm à 20 mm</v>
      </c>
      <c r="BF16" s="57">
        <f>AJ18</f>
        <v>120.24000000000001</v>
      </c>
      <c r="BG16" s="58">
        <f t="shared" ref="BG16:BG18" si="1">BF16/$G$11</f>
        <v>0.21861818181818182</v>
      </c>
    </row>
    <row r="17" spans="1:59" x14ac:dyDescent="0.3">
      <c r="A17" s="19" t="s">
        <v>59</v>
      </c>
      <c r="E17" s="1"/>
      <c r="F17" s="14" t="s">
        <v>75</v>
      </c>
      <c r="G17" s="45">
        <v>30</v>
      </c>
      <c r="I17" s="11" t="s">
        <v>100</v>
      </c>
      <c r="K17" s="56">
        <f>SUM(K$22:K$91)</f>
        <v>49</v>
      </c>
      <c r="Q17" s="11" t="s">
        <v>100</v>
      </c>
      <c r="S17" s="56">
        <f>SUM(S$22:S$91)</f>
        <v>14.3</v>
      </c>
      <c r="Y17" s="11" t="s">
        <v>100</v>
      </c>
      <c r="AA17" s="56">
        <f>SUM(AA$22:AA$91)</f>
        <v>16.7</v>
      </c>
      <c r="AH17" s="36" t="str">
        <f>J16</f>
        <v>Hétéroclites</v>
      </c>
      <c r="AI17" s="36" t="s">
        <v>69</v>
      </c>
      <c r="AJ17" s="36" t="s">
        <v>70</v>
      </c>
      <c r="AK17" s="42" t="s">
        <v>81</v>
      </c>
      <c r="AL17" s="36" t="s">
        <v>82</v>
      </c>
      <c r="AW17" s="11" t="s">
        <v>100</v>
      </c>
      <c r="AY17" s="56">
        <f ca="1">SUM(AY$22:AY$91)</f>
        <v>11</v>
      </c>
      <c r="BC17" s="1" t="s">
        <v>66</v>
      </c>
      <c r="BE17" s="1" t="str">
        <f t="shared" si="0"/>
        <v>20 mm à 8 mm</v>
      </c>
      <c r="BF17" s="57">
        <f>AW20</f>
        <v>120.24000000000001</v>
      </c>
      <c r="BG17" s="58">
        <f t="shared" si="1"/>
        <v>0.21861818181818182</v>
      </c>
    </row>
    <row r="18" spans="1:59" x14ac:dyDescent="0.3">
      <c r="A18" s="19">
        <f ca="1">Catégories!B18</f>
        <v>46</v>
      </c>
      <c r="E18" s="1"/>
      <c r="F18" s="15" t="s">
        <v>76</v>
      </c>
      <c r="G18" s="45">
        <v>15</v>
      </c>
      <c r="AH18" s="36">
        <f>SUM(AH$22:AH$91)</f>
        <v>49</v>
      </c>
      <c r="AI18" s="36">
        <f>SUM(AI$22:AI$91)</f>
        <v>200.39999999999998</v>
      </c>
      <c r="AJ18" s="36">
        <f>SUM(AJ$22:AJ$91)</f>
        <v>120.24000000000001</v>
      </c>
      <c r="AK18" s="36">
        <f ca="1">AK20-AL18</f>
        <v>369.64</v>
      </c>
      <c r="AL18" s="36">
        <f>($G$18+$G$17)/($G$12/($G$11-$K$17))</f>
        <v>180.36</v>
      </c>
      <c r="AO18" s="17" t="s">
        <v>104</v>
      </c>
      <c r="AS18" s="17" t="s">
        <v>110</v>
      </c>
      <c r="AV18" s="17"/>
      <c r="AW18" s="30" t="s">
        <v>83</v>
      </c>
      <c r="AX18" s="30" t="s">
        <v>84</v>
      </c>
      <c r="AY18" s="19" t="s">
        <v>66</v>
      </c>
      <c r="BC18" s="1">
        <f ca="1">SUM(BC$22:BC$91)</f>
        <v>550</v>
      </c>
      <c r="BE18" s="1" t="str">
        <f t="shared" si="0"/>
        <v>inf à 8 mm</v>
      </c>
      <c r="BF18" s="57">
        <f>AX20</f>
        <v>60.120000000000005</v>
      </c>
      <c r="BG18" s="58">
        <f t="shared" si="1"/>
        <v>0.10930909090909091</v>
      </c>
    </row>
    <row r="19" spans="1:59" x14ac:dyDescent="0.3">
      <c r="E19" s="1"/>
      <c r="F19" s="61" t="s">
        <v>130</v>
      </c>
      <c r="G19" s="62">
        <f>SUM(G15:G18)</f>
        <v>125</v>
      </c>
      <c r="AO19" s="17"/>
      <c r="AS19" s="17"/>
      <c r="AV19" s="17"/>
      <c r="AW19" s="30"/>
      <c r="AX19" s="30"/>
      <c r="AY19" s="19"/>
      <c r="BF19" s="63"/>
      <c r="BG19" s="64"/>
    </row>
    <row r="20" spans="1:59" x14ac:dyDescent="0.3">
      <c r="L20" s="20"/>
      <c r="M20" s="22"/>
      <c r="N20" s="22"/>
      <c r="O20" s="22"/>
      <c r="P20" s="20"/>
      <c r="Q20" s="20"/>
      <c r="R20" s="20"/>
      <c r="T20" s="20"/>
      <c r="U20" s="22"/>
      <c r="V20" s="22"/>
      <c r="W20" s="22"/>
      <c r="X20" s="20"/>
      <c r="Y20" s="20"/>
      <c r="Z20" s="20"/>
      <c r="AK20" s="36">
        <f ca="1">SUM(AK$22:AK$91)</f>
        <v>550</v>
      </c>
      <c r="AW20" s="19">
        <f>($G$17)/($G$12/($G$11-$K$17))</f>
        <v>120.24000000000001</v>
      </c>
      <c r="AX20" s="19">
        <f>($G$18)/($G$12/($G$11-$K$17))</f>
        <v>60.120000000000005</v>
      </c>
      <c r="AY20" s="19"/>
    </row>
    <row r="21" spans="1:59" x14ac:dyDescent="0.3">
      <c r="A21" s="19" t="s">
        <v>60</v>
      </c>
      <c r="B21" s="19" t="s">
        <v>61</v>
      </c>
      <c r="C21" s="19" t="s">
        <v>62</v>
      </c>
      <c r="F21" s="33" t="s">
        <v>85</v>
      </c>
      <c r="G21" s="34" t="s">
        <v>86</v>
      </c>
      <c r="I21" s="32" t="s">
        <v>96</v>
      </c>
      <c r="J21" s="32" t="s">
        <v>97</v>
      </c>
      <c r="K21" s="32" t="s">
        <v>98</v>
      </c>
      <c r="M21" s="32" t="s">
        <v>64</v>
      </c>
      <c r="O21" s="32" t="s">
        <v>65</v>
      </c>
      <c r="Q21" s="32" t="s">
        <v>96</v>
      </c>
      <c r="R21" s="32" t="s">
        <v>97</v>
      </c>
      <c r="S21" s="32" t="s">
        <v>98</v>
      </c>
      <c r="U21" s="32" t="s">
        <v>64</v>
      </c>
      <c r="W21" s="32" t="s">
        <v>65</v>
      </c>
      <c r="Y21" s="32" t="s">
        <v>96</v>
      </c>
      <c r="Z21" s="32" t="s">
        <v>97</v>
      </c>
      <c r="AA21" s="32" t="s">
        <v>98</v>
      </c>
      <c r="AC21" s="32" t="s">
        <v>64</v>
      </c>
      <c r="AE21" s="32" t="s">
        <v>65</v>
      </c>
      <c r="AH21" s="32" t="s">
        <v>63</v>
      </c>
      <c r="AI21" s="32" t="s">
        <v>63</v>
      </c>
      <c r="AJ21" s="32" t="s">
        <v>63</v>
      </c>
      <c r="AK21" s="32" t="s">
        <v>63</v>
      </c>
      <c r="AL21" s="32" t="s">
        <v>64</v>
      </c>
      <c r="AO21" s="34" t="s">
        <v>86</v>
      </c>
      <c r="AP21" s="35" t="s">
        <v>65</v>
      </c>
      <c r="AS21" s="33" t="s">
        <v>85</v>
      </c>
      <c r="AT21" s="35" t="s">
        <v>65</v>
      </c>
      <c r="AV21" s="33" t="s">
        <v>85</v>
      </c>
      <c r="AW21" s="35" t="s">
        <v>96</v>
      </c>
      <c r="AX21" s="35" t="s">
        <v>97</v>
      </c>
      <c r="AY21" s="35" t="s">
        <v>98</v>
      </c>
      <c r="BE21" s="33" t="s">
        <v>85</v>
      </c>
      <c r="BF21" s="35" t="s">
        <v>65</v>
      </c>
    </row>
    <row r="22" spans="1:59" x14ac:dyDescent="0.3">
      <c r="A22" s="53">
        <v>1</v>
      </c>
      <c r="B22" s="19">
        <f ca="1">IF(A22=0,0,HLOOKUP(A22-1,OFFSET(Catégories!$D$18:$D$19,0,0,2,Catégories!$C$17),2,TRUE))</f>
        <v>1</v>
      </c>
      <c r="C22" s="19">
        <f ca="1">IF(A22=0,0,A22-OFFSET(Catégories!$D$18,0,B22-1,,))</f>
        <v>1</v>
      </c>
      <c r="F22" s="1" t="str">
        <f ca="1">IF(A22=0,0,INDEX(Catégories!$D$20:$R$20,1,'Echantillon (3)'!B22))</f>
        <v>1. Déchets putrescibles</v>
      </c>
      <c r="G22" s="1" t="str">
        <f ca="1">IF(A22=0,0,INDEX(OFFSET(Catégories!$D$21:$D$31,0,0,10,Catégories!$C$17),'Echantillon (3)'!C22,'Echantillon (3)'!B22))</f>
        <v>1.1 -Déchets alimentaires ,  gaspillage - compostable</v>
      </c>
      <c r="I22" s="41">
        <v>0</v>
      </c>
      <c r="J22" s="41">
        <v>0</v>
      </c>
      <c r="K22" s="41">
        <f>I22-J22</f>
        <v>0</v>
      </c>
      <c r="L22" s="6"/>
      <c r="M22" s="38">
        <f>IF(K22=0,0,K22/SUMPRODUCT((K$22:K$91)*($B$22:$B$91=$B22)))</f>
        <v>0</v>
      </c>
      <c r="N22" s="38"/>
      <c r="O22" s="38">
        <f>IF(SUM(K$22:K$91)=0,0,K22/SUM(K$22:K$91))</f>
        <v>0</v>
      </c>
      <c r="Q22" s="41">
        <v>4</v>
      </c>
      <c r="R22" s="41">
        <v>0.5</v>
      </c>
      <c r="S22" s="41">
        <f>Q22-R22</f>
        <v>3.5</v>
      </c>
      <c r="T22" s="6"/>
      <c r="U22" s="38">
        <f ca="1">IF(S22=0,0,S22/SUMPRODUCT((S$22:S$91)*($B$22:$B$91=$B22)))</f>
        <v>0.66037735849056611</v>
      </c>
      <c r="V22" s="38"/>
      <c r="W22" s="38">
        <f>IF(SUM(S$22:S$91)=0,0,S22/SUM(S$22:S$91))</f>
        <v>0.24475524475524474</v>
      </c>
      <c r="Y22" s="41">
        <v>5</v>
      </c>
      <c r="Z22" s="41">
        <v>0.2</v>
      </c>
      <c r="AA22" s="41">
        <f>Y22-Z22</f>
        <v>4.8</v>
      </c>
      <c r="AB22" s="6"/>
      <c r="AC22" s="38">
        <f ca="1">IF(AA22=0,0,AA22/SUMPRODUCT((AA$22:AA$91)*($B$22:$B$91=$B22)))</f>
        <v>0.62337662337662336</v>
      </c>
      <c r="AD22" s="38"/>
      <c r="AE22" s="38">
        <f>IF(SUM(AA$22:AA$91)=0,0,AA22/SUM(AA$22:AA$91))</f>
        <v>0.28742514970059879</v>
      </c>
      <c r="AH22" s="41">
        <f>K22</f>
        <v>0</v>
      </c>
      <c r="AI22" s="41">
        <f t="shared" ref="AI22:AI85" si="2">S22/($S$17/$G$15)/($G$12/($G$11-$K$17))</f>
        <v>49.048951048951047</v>
      </c>
      <c r="AJ22" s="41">
        <f t="shared" ref="AJ22:AJ85" si="3">(AA22/($AA$17/$G$16))/($G$12/($G$11-$K$17))</f>
        <v>34.56</v>
      </c>
      <c r="AK22" s="41">
        <f ca="1">IF($B22=$A$16,$AL$18,AH22+AI22+AJ22)</f>
        <v>83.608951048951042</v>
      </c>
      <c r="AL22" s="38">
        <f ca="1">IF(AK22=0,0,AK22/SUMPRODUCT((AK$22:AK$91)*($B$22:$B$91=$B22)))</f>
        <v>0.64456319221612668</v>
      </c>
      <c r="AO22" s="1" t="str">
        <f ca="1">IF(A22=0,0,INDEX(OFFSET(Catégories!$D$21:$D$31,0,0,10,Catégories!$C$17),'Echantillon (3)'!C22,'Echantillon (3)'!B22))</f>
        <v>1.1 -Déchets alimentaires ,  gaspillage - compostable</v>
      </c>
      <c r="AP22" s="38">
        <f t="shared" ref="AP22:AP85" ca="1" si="4">IF($AK$20=0,0,AK22/$AK$20)</f>
        <v>0.15201627463445644</v>
      </c>
      <c r="AR22" s="19">
        <v>1</v>
      </c>
      <c r="AS22" s="1" t="str">
        <f>IF(AR22=0,0,INDEX(Catégories!$D$20:$R$20,1,'Echantillon (3)'!AR22))</f>
        <v>1. Déchets putrescibles</v>
      </c>
      <c r="AT22" s="38">
        <f ca="1">SUMPRODUCT((AP$22:AP$91)*($B$22:$B$91=$AR22))</f>
        <v>0.2358438652256834</v>
      </c>
      <c r="AU22" s="19">
        <v>1</v>
      </c>
      <c r="AV22" s="1" t="str">
        <f>IF(AU22=0,0,INDEX(Catégories!$D$20:$R$20,1,'Echantillon (3)'!AU22))</f>
        <v>1. Déchets putrescibles</v>
      </c>
      <c r="AW22" s="40">
        <v>4</v>
      </c>
      <c r="AX22" s="40"/>
      <c r="AY22" s="40">
        <f>AW22-AX22</f>
        <v>4</v>
      </c>
      <c r="AZ22" s="7"/>
      <c r="BA22" s="9">
        <f t="shared" ref="BA22:BA85" ca="1" si="5">IF($AY$17=0,0,AY22/$AY$17)</f>
        <v>0.36363636363636365</v>
      </c>
      <c r="BC22" s="10">
        <f t="shared" ref="BC22:BC53" ca="1" si="6">IF(AU22=$A$16,$G$18/($G$12/($G$11-$K$17)),(AY22/($AY$17/$G$17)/($G$12/($G$11-$K$17)))+SUMPRODUCT((AK$22:AK$91)*($B$22:$B$91=$AU22)))</f>
        <v>173.43776223776223</v>
      </c>
      <c r="BD22" s="19">
        <v>1</v>
      </c>
      <c r="BE22" s="1" t="str">
        <f>IF(BD22=0,0,INDEX(Catégories!$D$20:$R$20,1,'Echantillon (3)'!BD22))</f>
        <v>1. Déchets putrescibles</v>
      </c>
      <c r="BF22" s="38">
        <f ca="1">BC22/$BC$18</f>
        <v>0.31534138588684041</v>
      </c>
    </row>
    <row r="23" spans="1:59" x14ac:dyDescent="0.3">
      <c r="A23" s="53">
        <f ca="1">IF(OR(A22=$A$18,A22=0)=TRUE,0,A22+1)</f>
        <v>2</v>
      </c>
      <c r="B23" s="19">
        <f ca="1">IF(A23=0,0,HLOOKUP(A23-1,OFFSET(Catégories!$D$18:$D$19,0,0,2,Catégories!$C$17),2,TRUE))</f>
        <v>1</v>
      </c>
      <c r="C23" s="19">
        <f ca="1">IF(A23=0,0,A23-OFFSET(Catégories!$D$18,0,B23-1,,))</f>
        <v>2</v>
      </c>
      <c r="F23" s="1" t="str">
        <f ca="1">IF(A23=0,0,INDEX(Catégories!$D$20:$R$20,1,'Echantillon (3)'!B23))</f>
        <v>1. Déchets putrescibles</v>
      </c>
      <c r="G23" s="1" t="str">
        <f ca="1">IF(A23=0,0,INDEX(OFFSET(Catégories!$D$21:$D$31,0,0,10,Catégories!$C$17),'Echantillon (3)'!C23,'Echantillon (3)'!B23))</f>
        <v>1.2 Produits alimentaires non consommés</v>
      </c>
      <c r="I23" s="41">
        <v>0</v>
      </c>
      <c r="J23" s="41">
        <v>0</v>
      </c>
      <c r="K23" s="41">
        <f t="shared" ref="K23:K86" si="7">I23-J23</f>
        <v>0</v>
      </c>
      <c r="L23" s="6"/>
      <c r="M23" s="38">
        <f t="shared" ref="M23:M86" si="8">IF(K23=0,0,K23/SUMPRODUCT((K$22:K$91)*($B$22:$B$91=$B23)))</f>
        <v>0</v>
      </c>
      <c r="N23" s="38"/>
      <c r="O23" s="38">
        <f t="shared" ref="O23:O86" si="9">IF(SUM(K$22:K$91)=0,0,K23/SUM(K$22:K$91))</f>
        <v>0</v>
      </c>
      <c r="Q23" s="41">
        <v>2</v>
      </c>
      <c r="R23" s="41">
        <v>0.2</v>
      </c>
      <c r="S23" s="41">
        <f t="shared" ref="S23:S86" si="10">Q23-R23</f>
        <v>1.8</v>
      </c>
      <c r="T23" s="6"/>
      <c r="U23" s="38">
        <f t="shared" ref="U23:U86" ca="1" si="11">IF(S23=0,0,S23/SUMPRODUCT((S$22:S$91)*($B$22:$B$91=$B23)))</f>
        <v>0.339622641509434</v>
      </c>
      <c r="V23" s="38"/>
      <c r="W23" s="38">
        <f t="shared" ref="W23:W86" si="12">IF(SUM(S$22:S$91)=0,0,S23/SUM(S$22:S$91))</f>
        <v>0.12587412587412586</v>
      </c>
      <c r="Y23" s="41">
        <v>2</v>
      </c>
      <c r="Z23" s="41">
        <v>0.1</v>
      </c>
      <c r="AA23" s="41">
        <f t="shared" ref="AA23:AA86" si="13">Y23-Z23</f>
        <v>1.9</v>
      </c>
      <c r="AB23" s="6"/>
      <c r="AC23" s="38">
        <f t="shared" ref="AC23:AC86" ca="1" si="14">IF(AA23=0,0,AA23/SUMPRODUCT((AA$22:AA$91)*($B$22:$B$91=$B23)))</f>
        <v>0.24675324675324675</v>
      </c>
      <c r="AD23" s="38"/>
      <c r="AE23" s="38">
        <f t="shared" ref="AE23:AE86" si="15">IF(SUM(AA$22:AA$91)=0,0,AA23/SUM(AA$22:AA$91))</f>
        <v>0.11377245508982035</v>
      </c>
      <c r="AH23" s="41">
        <f t="shared" ref="AH23:AH86" si="16">K23</f>
        <v>0</v>
      </c>
      <c r="AI23" s="41">
        <f t="shared" si="2"/>
        <v>25.225174825174825</v>
      </c>
      <c r="AJ23" s="41">
        <f t="shared" si="3"/>
        <v>13.680000000000001</v>
      </c>
      <c r="AK23" s="41">
        <f t="shared" ref="AK23:AK86" ca="1" si="17">IF($B23=$A$16,$AL$18,AH23+AI23+AJ23)</f>
        <v>38.905174825174825</v>
      </c>
      <c r="AL23" s="38">
        <f t="shared" ref="AL23:AL86" ca="1" si="18">IF(AK23=0,0,AK23/SUMPRODUCT((AK$22:AK$91)*($B$22:$B$91=$B23)))</f>
        <v>0.29993013145637099</v>
      </c>
      <c r="AO23" s="1" t="str">
        <f ca="1">IF(A23=0,0,INDEX(OFFSET(Catégories!$D$21:$D$31,0,0,10,Catégories!$C$17),'Echantillon (3)'!C23,'Echantillon (3)'!B23))</f>
        <v>1.2 Produits alimentaires non consommés</v>
      </c>
      <c r="AP23" s="38">
        <f t="shared" ca="1" si="4"/>
        <v>7.0736681500317866E-2</v>
      </c>
      <c r="AR23" s="19">
        <f>IF(OR(AR22=$A$16,AR22=0)=TRUE,0,AR22+1)</f>
        <v>2</v>
      </c>
      <c r="AS23" s="1" t="str">
        <f>IF(AR23=0,0,INDEX(Catégories!$D$20:$R$20,1,'Echantillon (3)'!AR23))</f>
        <v xml:space="preserve">2. Papiers </v>
      </c>
      <c r="AT23" s="38">
        <f t="shared" ref="AT23:AT86" ca="1" si="19">SUMPRODUCT((AP$22:AP$91)*($B$22:$B$91=$AR23))</f>
        <v>0.1615562619198983</v>
      </c>
      <c r="AU23" s="19">
        <f>IF(OR(AU22=$A$16-1,AU22=0)=TRUE,0,AU22+1)</f>
        <v>2</v>
      </c>
      <c r="AV23" s="1" t="str">
        <f>IF(AU23=0,0,INDEX(Catégories!$D$20:$R$20,1,'Echantillon (3)'!AU23))</f>
        <v xml:space="preserve">2. Papiers </v>
      </c>
      <c r="AW23" s="40">
        <v>0</v>
      </c>
      <c r="AX23" s="40"/>
      <c r="AY23" s="40">
        <f t="shared" ref="AY23:AY86" si="20">AW23-AX23</f>
        <v>0</v>
      </c>
      <c r="AZ23" s="7"/>
      <c r="BA23" s="9">
        <f t="shared" ca="1" si="5"/>
        <v>0</v>
      </c>
      <c r="BC23" s="10">
        <f t="shared" ca="1" si="6"/>
        <v>88.855944055944065</v>
      </c>
      <c r="BD23" s="19">
        <f>IF(OR(BD22=$A$16,BD22=0)=TRUE,0,BD22+1)</f>
        <v>2</v>
      </c>
      <c r="BE23" s="1" t="str">
        <f>IF(BD23=0,0,INDEX(Catégories!$D$20:$R$20,1,'Echantillon (3)'!BD23))</f>
        <v xml:space="preserve">2. Papiers </v>
      </c>
      <c r="BF23" s="38">
        <f t="shared" ref="BF23:BF86" ca="1" si="21">BC23/$BC$18</f>
        <v>0.1615562619198983</v>
      </c>
    </row>
    <row r="24" spans="1:59" x14ac:dyDescent="0.3">
      <c r="A24" s="53">
        <f t="shared" ref="A24:A87" ca="1" si="22">IF(OR(A23=$A$18,A23=0)=TRUE,0,A23+1)</f>
        <v>3</v>
      </c>
      <c r="B24" s="19">
        <f ca="1">IF(A24=0,0,HLOOKUP(A24-1,OFFSET(Catégories!$D$18:$D$19,0,0,2,Catégories!$C$17),2,TRUE))</f>
        <v>1</v>
      </c>
      <c r="C24" s="19">
        <f ca="1">IF(A24=0,0,A24-OFFSET(Catégories!$D$18,0,B24-1,,))</f>
        <v>3</v>
      </c>
      <c r="F24" s="1" t="str">
        <f ca="1">IF(A24=0,0,INDEX(Catégories!$D$20:$R$20,1,'Echantillon (3)'!B24))</f>
        <v>1. Déchets putrescibles</v>
      </c>
      <c r="G24" s="1" t="str">
        <f ca="1">IF(A24=0,0,INDEX(OFFSET(Catégories!$D$21:$D$31,0,0,10,Catégories!$C$17),'Echantillon (3)'!C24,'Echantillon (3)'!B24))</f>
        <v>1.3 Déchets de jardin</v>
      </c>
      <c r="I24" s="41">
        <v>0</v>
      </c>
      <c r="J24" s="41">
        <v>0</v>
      </c>
      <c r="K24" s="41">
        <f t="shared" si="7"/>
        <v>0</v>
      </c>
      <c r="L24" s="6"/>
      <c r="M24" s="38">
        <f t="shared" si="8"/>
        <v>0</v>
      </c>
      <c r="N24" s="38"/>
      <c r="O24" s="38">
        <f t="shared" si="9"/>
        <v>0</v>
      </c>
      <c r="Q24" s="41">
        <v>0</v>
      </c>
      <c r="R24" s="41">
        <v>0</v>
      </c>
      <c r="S24" s="41">
        <f t="shared" si="10"/>
        <v>0</v>
      </c>
      <c r="T24" s="6"/>
      <c r="U24" s="38">
        <f t="shared" si="11"/>
        <v>0</v>
      </c>
      <c r="V24" s="38"/>
      <c r="W24" s="38">
        <f t="shared" si="12"/>
        <v>0</v>
      </c>
      <c r="Y24" s="41">
        <v>0</v>
      </c>
      <c r="Z24" s="41">
        <v>0</v>
      </c>
      <c r="AA24" s="41">
        <f t="shared" si="13"/>
        <v>0</v>
      </c>
      <c r="AB24" s="6"/>
      <c r="AC24" s="38">
        <f t="shared" si="14"/>
        <v>0</v>
      </c>
      <c r="AD24" s="38"/>
      <c r="AE24" s="38">
        <f t="shared" si="15"/>
        <v>0</v>
      </c>
      <c r="AH24" s="41">
        <f t="shared" si="16"/>
        <v>0</v>
      </c>
      <c r="AI24" s="41">
        <f t="shared" si="2"/>
        <v>0</v>
      </c>
      <c r="AJ24" s="41">
        <f t="shared" si="3"/>
        <v>0</v>
      </c>
      <c r="AK24" s="41">
        <f t="shared" ca="1" si="17"/>
        <v>0</v>
      </c>
      <c r="AL24" s="38">
        <f t="shared" ca="1" si="18"/>
        <v>0</v>
      </c>
      <c r="AO24" s="1" t="str">
        <f ca="1">IF(A24=0,0,INDEX(OFFSET(Catégories!$D$21:$D$31,0,0,10,Catégories!$C$17),'Echantillon (3)'!C24,'Echantillon (3)'!B24))</f>
        <v>1.3 Déchets de jardin</v>
      </c>
      <c r="AP24" s="38">
        <f t="shared" ca="1" si="4"/>
        <v>0</v>
      </c>
      <c r="AR24" s="19">
        <f t="shared" ref="AR24:AR43" si="23">IF(OR(AR23=$A$16,AR23=0)=TRUE,0,AR23+1)</f>
        <v>3</v>
      </c>
      <c r="AS24" s="1" t="str">
        <f>IF(AR24=0,0,INDEX(Catégories!$D$20:$R$20,1,'Echantillon (3)'!AR24))</f>
        <v xml:space="preserve">3. Cartons </v>
      </c>
      <c r="AT24" s="38">
        <f t="shared" ca="1" si="19"/>
        <v>8.1818181818181818E-2</v>
      </c>
      <c r="AU24" s="19">
        <f t="shared" ref="AU24:AU43" si="24">IF(OR(AU23=$A$16,AU23=0)=TRUE,0,AU23+1)</f>
        <v>3</v>
      </c>
      <c r="AV24" s="1" t="str">
        <f>IF(AU24=0,0,INDEX(Catégories!$D$20:$R$20,1,'Echantillon (3)'!AU24))</f>
        <v xml:space="preserve">3. Cartons </v>
      </c>
      <c r="AW24" s="40">
        <v>5</v>
      </c>
      <c r="AX24" s="40"/>
      <c r="AY24" s="40">
        <f t="shared" si="20"/>
        <v>5</v>
      </c>
      <c r="AZ24" s="7"/>
      <c r="BA24" s="9">
        <f t="shared" ca="1" si="5"/>
        <v>0.45454545454545453</v>
      </c>
      <c r="BC24" s="10">
        <f t="shared" ca="1" si="6"/>
        <v>99.654545454545456</v>
      </c>
      <c r="BD24" s="19">
        <f t="shared" ref="BD24:BD43" si="25">IF(OR(BD23=$A$16,BD23=0)=TRUE,0,BD23+1)</f>
        <v>3</v>
      </c>
      <c r="BE24" s="1" t="str">
        <f>IF(BD24=0,0,INDEX(Catégories!$D$20:$R$20,1,'Echantillon (3)'!BD24))</f>
        <v xml:space="preserve">3. Cartons </v>
      </c>
      <c r="BF24" s="38">
        <f t="shared" ca="1" si="21"/>
        <v>0.1811900826446281</v>
      </c>
    </row>
    <row r="25" spans="1:59" x14ac:dyDescent="0.3">
      <c r="A25" s="53">
        <f t="shared" ca="1" si="22"/>
        <v>4</v>
      </c>
      <c r="B25" s="19">
        <f ca="1">IF(A25=0,0,HLOOKUP(A25-1,OFFSET(Catégories!$D$18:$D$19,0,0,2,Catégories!$C$17),2,TRUE))</f>
        <v>1</v>
      </c>
      <c r="C25" s="19">
        <f ca="1">IF(A25=0,0,A25-OFFSET(Catégories!$D$18,0,B25-1,,))</f>
        <v>4</v>
      </c>
      <c r="F25" s="1" t="str">
        <f ca="1">IF(A25=0,0,INDEX(Catégories!$D$20:$R$20,1,'Echantillon (3)'!B25))</f>
        <v>1. Déchets putrescibles</v>
      </c>
      <c r="G25" s="1" t="str">
        <f ca="1">IF(A25=0,0,INDEX(OFFSET(Catégories!$D$21:$D$31,0,0,10,Catégories!$C$17),'Echantillon (3)'!C25,'Echantillon (3)'!B25))</f>
        <v xml:space="preserve">1.4 Autres putrescibles </v>
      </c>
      <c r="I25" s="41">
        <v>0</v>
      </c>
      <c r="J25" s="41">
        <v>0</v>
      </c>
      <c r="K25" s="41">
        <f t="shared" si="7"/>
        <v>0</v>
      </c>
      <c r="L25" s="6"/>
      <c r="M25" s="38">
        <f t="shared" si="8"/>
        <v>0</v>
      </c>
      <c r="N25" s="38"/>
      <c r="O25" s="38">
        <f t="shared" si="9"/>
        <v>0</v>
      </c>
      <c r="Q25" s="41">
        <v>0</v>
      </c>
      <c r="R25" s="41">
        <v>0</v>
      </c>
      <c r="S25" s="41">
        <f t="shared" si="10"/>
        <v>0</v>
      </c>
      <c r="T25" s="6"/>
      <c r="U25" s="38">
        <f t="shared" si="11"/>
        <v>0</v>
      </c>
      <c r="V25" s="38"/>
      <c r="W25" s="38">
        <f t="shared" si="12"/>
        <v>0</v>
      </c>
      <c r="Y25" s="41">
        <v>1</v>
      </c>
      <c r="Z25" s="41">
        <v>0</v>
      </c>
      <c r="AA25" s="41">
        <f t="shared" si="13"/>
        <v>1</v>
      </c>
      <c r="AB25" s="6"/>
      <c r="AC25" s="38">
        <f t="shared" ca="1" si="14"/>
        <v>0.12987012987012989</v>
      </c>
      <c r="AD25" s="38"/>
      <c r="AE25" s="38">
        <f t="shared" si="15"/>
        <v>5.9880239520958084E-2</v>
      </c>
      <c r="AH25" s="41">
        <f t="shared" si="16"/>
        <v>0</v>
      </c>
      <c r="AI25" s="41">
        <f t="shared" si="2"/>
        <v>0</v>
      </c>
      <c r="AJ25" s="41">
        <f t="shared" si="3"/>
        <v>7.2000000000000011</v>
      </c>
      <c r="AK25" s="41">
        <f t="shared" ca="1" si="17"/>
        <v>7.2000000000000011</v>
      </c>
      <c r="AL25" s="38">
        <f t="shared" ca="1" si="18"/>
        <v>5.5506676327502343E-2</v>
      </c>
      <c r="AO25" s="1" t="str">
        <f ca="1">IF(A25=0,0,INDEX(OFFSET(Catégories!$D$21:$D$31,0,0,10,Catégories!$C$17),'Echantillon (3)'!C25,'Echantillon (3)'!B25))</f>
        <v xml:space="preserve">1.4 Autres putrescibles </v>
      </c>
      <c r="AP25" s="38">
        <f t="shared" ca="1" si="4"/>
        <v>1.3090909090909092E-2</v>
      </c>
      <c r="AR25" s="19">
        <f t="shared" si="23"/>
        <v>4</v>
      </c>
      <c r="AS25" s="1" t="str">
        <f>IF(AR25=0,0,INDEX(Catégories!$D$20:$R$20,1,'Echantillon (3)'!AR25))</f>
        <v>4. Composites</v>
      </c>
      <c r="AT25" s="38">
        <f t="shared" ca="1" si="19"/>
        <v>0</v>
      </c>
      <c r="AU25" s="19">
        <f t="shared" si="24"/>
        <v>4</v>
      </c>
      <c r="AV25" s="1" t="str">
        <f>IF(AU25=0,0,INDEX(Catégories!$D$20:$R$20,1,'Echantillon (3)'!AU25))</f>
        <v>4. Composites</v>
      </c>
      <c r="AW25" s="40">
        <f ca="1">IF(SUM($K$22:$K$91)=0,0,SUMPRODUCT(($K$22:$K$91)*($B$22:$B$91=$BD25))/SUM($K$22:$K$91))</f>
        <v>0</v>
      </c>
      <c r="AX25" s="40"/>
      <c r="AY25" s="40">
        <f t="shared" ca="1" si="20"/>
        <v>0</v>
      </c>
      <c r="AZ25" s="7"/>
      <c r="BA25" s="9">
        <f t="shared" ca="1" si="5"/>
        <v>0</v>
      </c>
      <c r="BC25" s="10">
        <f t="shared" ca="1" si="6"/>
        <v>0</v>
      </c>
      <c r="BD25" s="19">
        <f t="shared" si="25"/>
        <v>4</v>
      </c>
      <c r="BE25" s="1" t="str">
        <f>IF(BD25=0,0,INDEX(Catégories!$D$20:$R$20,1,'Echantillon (3)'!BD25))</f>
        <v>4. Composites</v>
      </c>
      <c r="BF25" s="38">
        <f t="shared" ca="1" si="21"/>
        <v>0</v>
      </c>
    </row>
    <row r="26" spans="1:59" x14ac:dyDescent="0.3">
      <c r="A26" s="53">
        <f t="shared" ca="1" si="22"/>
        <v>5</v>
      </c>
      <c r="B26" s="19">
        <f ca="1">IF(A26=0,0,HLOOKUP(A26-1,OFFSET(Catégories!$D$18:$D$19,0,0,2,Catégories!$C$17),2,TRUE))</f>
        <v>2</v>
      </c>
      <c r="C26" s="19">
        <f ca="1">IF(A26=0,0,A26-OFFSET(Catégories!$D$18,0,B26-1,,))</f>
        <v>1</v>
      </c>
      <c r="F26" s="1" t="str">
        <f ca="1">IF(A26=0,0,INDEX(Catégories!$D$20:$R$20,1,'Echantillon (3)'!B26))</f>
        <v xml:space="preserve">2. Papiers </v>
      </c>
      <c r="G26" s="1" t="str">
        <f ca="1">IF(A26=0,0,INDEX(OFFSET(Catégories!$D$21:$D$31,0,0,10,Catégories!$C$17),'Echantillon (3)'!C26,'Echantillon (3)'!B26))</f>
        <v>2.1 Emballages papiers</v>
      </c>
      <c r="I26" s="41">
        <v>0</v>
      </c>
      <c r="J26" s="41">
        <v>0</v>
      </c>
      <c r="K26" s="41">
        <f t="shared" si="7"/>
        <v>0</v>
      </c>
      <c r="L26" s="6"/>
      <c r="M26" s="38">
        <f t="shared" si="8"/>
        <v>0</v>
      </c>
      <c r="N26" s="38"/>
      <c r="O26" s="38">
        <f t="shared" si="9"/>
        <v>0</v>
      </c>
      <c r="Q26" s="41">
        <v>0</v>
      </c>
      <c r="R26" s="41">
        <v>0</v>
      </c>
      <c r="S26" s="41">
        <f t="shared" si="10"/>
        <v>0</v>
      </c>
      <c r="T26" s="6"/>
      <c r="U26" s="38">
        <f t="shared" si="11"/>
        <v>0</v>
      </c>
      <c r="V26" s="38"/>
      <c r="W26" s="38">
        <f t="shared" si="12"/>
        <v>0</v>
      </c>
      <c r="Y26" s="41">
        <v>0</v>
      </c>
      <c r="Z26" s="41">
        <v>0</v>
      </c>
      <c r="AA26" s="41">
        <f t="shared" si="13"/>
        <v>0</v>
      </c>
      <c r="AB26" s="6"/>
      <c r="AC26" s="38">
        <f t="shared" si="14"/>
        <v>0</v>
      </c>
      <c r="AD26" s="38"/>
      <c r="AE26" s="38">
        <f t="shared" si="15"/>
        <v>0</v>
      </c>
      <c r="AH26" s="41">
        <f t="shared" si="16"/>
        <v>0</v>
      </c>
      <c r="AI26" s="41">
        <f t="shared" si="2"/>
        <v>0</v>
      </c>
      <c r="AJ26" s="41">
        <f t="shared" si="3"/>
        <v>0</v>
      </c>
      <c r="AK26" s="41">
        <f t="shared" ca="1" si="17"/>
        <v>0</v>
      </c>
      <c r="AL26" s="38">
        <f t="shared" ca="1" si="18"/>
        <v>0</v>
      </c>
      <c r="AO26" s="1" t="str">
        <f ca="1">IF(A26=0,0,INDEX(OFFSET(Catégories!$D$21:$D$31,0,0,10,Catégories!$C$17),'Echantillon (3)'!C26,'Echantillon (3)'!B26))</f>
        <v>2.1 Emballages papiers</v>
      </c>
      <c r="AP26" s="38">
        <f t="shared" ca="1" si="4"/>
        <v>0</v>
      </c>
      <c r="AR26" s="19">
        <f t="shared" si="23"/>
        <v>5</v>
      </c>
      <c r="AS26" s="1" t="str">
        <f>IF(AR26=0,0,INDEX(Catégories!$D$20:$R$20,1,'Echantillon (3)'!AR26))</f>
        <v xml:space="preserve">5. Textiles </v>
      </c>
      <c r="AT26" s="38">
        <f t="shared" ca="1" si="19"/>
        <v>0</v>
      </c>
      <c r="AU26" s="19">
        <f t="shared" si="24"/>
        <v>5</v>
      </c>
      <c r="AV26" s="1" t="str">
        <f>IF(AU26=0,0,INDEX(Catégories!$D$20:$R$20,1,'Echantillon (3)'!AU26))</f>
        <v xml:space="preserve">5. Textiles </v>
      </c>
      <c r="AW26" s="40">
        <f ca="1">IF(SUM($K$22:$K$91)=0,0,SUMPRODUCT(($K$22:$K$91)*($B$22:$B$91=$BD26))/SUM($K$22:$K$91))</f>
        <v>0</v>
      </c>
      <c r="AX26" s="40"/>
      <c r="AY26" s="40">
        <f t="shared" ca="1" si="20"/>
        <v>0</v>
      </c>
      <c r="AZ26" s="7"/>
      <c r="BA26" s="9">
        <f t="shared" ca="1" si="5"/>
        <v>0</v>
      </c>
      <c r="BC26" s="10">
        <f t="shared" ca="1" si="6"/>
        <v>0</v>
      </c>
      <c r="BD26" s="19">
        <f t="shared" si="25"/>
        <v>5</v>
      </c>
      <c r="BE26" s="1" t="str">
        <f>IF(BD26=0,0,INDEX(Catégories!$D$20:$R$20,1,'Echantillon (3)'!BD26))</f>
        <v xml:space="preserve">5. Textiles </v>
      </c>
      <c r="BF26" s="38">
        <f t="shared" ca="1" si="21"/>
        <v>0</v>
      </c>
    </row>
    <row r="27" spans="1:59" x14ac:dyDescent="0.3">
      <c r="A27" s="53">
        <f t="shared" ca="1" si="22"/>
        <v>6</v>
      </c>
      <c r="B27" s="19">
        <f ca="1">IF(A27=0,0,HLOOKUP(A27-1,OFFSET(Catégories!$D$18:$D$19,0,0,2,Catégories!$C$17),2,TRUE))</f>
        <v>2</v>
      </c>
      <c r="C27" s="19">
        <f ca="1">IF(A27=0,0,A27-OFFSET(Catégories!$D$18,0,B27-1,,))</f>
        <v>2</v>
      </c>
      <c r="F27" s="1" t="str">
        <f ca="1">IF(A27=0,0,INDEX(Catégories!$D$20:$R$20,1,'Echantillon (3)'!B27))</f>
        <v xml:space="preserve">2. Papiers </v>
      </c>
      <c r="G27" s="1" t="str">
        <f ca="1">IF(A27=0,0,INDEX(OFFSET(Catégories!$D$21:$D$31,0,0,10,Catégories!$C$17),'Echantillon (3)'!C27,'Echantillon (3)'!B27))</f>
        <v>2.2 Journaux, magazines et revues</v>
      </c>
      <c r="I27" s="41">
        <v>4</v>
      </c>
      <c r="J27" s="41">
        <v>0</v>
      </c>
      <c r="K27" s="41">
        <f t="shared" si="7"/>
        <v>4</v>
      </c>
      <c r="L27" s="6"/>
      <c r="M27" s="38">
        <f t="shared" ca="1" si="8"/>
        <v>1</v>
      </c>
      <c r="N27" s="38"/>
      <c r="O27" s="38">
        <f t="shared" si="9"/>
        <v>8.1632653061224483E-2</v>
      </c>
      <c r="Q27" s="41">
        <v>4</v>
      </c>
      <c r="R27" s="41">
        <v>0</v>
      </c>
      <c r="S27" s="41">
        <f t="shared" si="10"/>
        <v>4</v>
      </c>
      <c r="T27" s="6"/>
      <c r="U27" s="38">
        <f t="shared" ca="1" si="11"/>
        <v>1</v>
      </c>
      <c r="V27" s="38"/>
      <c r="W27" s="38">
        <f t="shared" si="12"/>
        <v>0.27972027972027969</v>
      </c>
      <c r="Y27" s="41">
        <v>4</v>
      </c>
      <c r="Z27" s="41">
        <v>0</v>
      </c>
      <c r="AA27" s="41">
        <f t="shared" si="13"/>
        <v>4</v>
      </c>
      <c r="AB27" s="6"/>
      <c r="AC27" s="38">
        <f t="shared" ca="1" si="14"/>
        <v>1</v>
      </c>
      <c r="AD27" s="38"/>
      <c r="AE27" s="38">
        <f t="shared" si="15"/>
        <v>0.23952095808383234</v>
      </c>
      <c r="AH27" s="41">
        <f t="shared" si="16"/>
        <v>4</v>
      </c>
      <c r="AI27" s="41">
        <f t="shared" si="2"/>
        <v>56.055944055944053</v>
      </c>
      <c r="AJ27" s="41">
        <f t="shared" si="3"/>
        <v>28.800000000000004</v>
      </c>
      <c r="AK27" s="41">
        <f t="shared" ca="1" si="17"/>
        <v>88.855944055944065</v>
      </c>
      <c r="AL27" s="38">
        <f t="shared" ca="1" si="18"/>
        <v>1</v>
      </c>
      <c r="AO27" s="1" t="str">
        <f ca="1">IF(A27=0,0,INDEX(OFFSET(Catégories!$D$21:$D$31,0,0,10,Catégories!$C$17),'Echantillon (3)'!C27,'Echantillon (3)'!B27))</f>
        <v>2.2 Journaux, magazines et revues</v>
      </c>
      <c r="AP27" s="38">
        <f t="shared" ca="1" si="4"/>
        <v>0.1615562619198983</v>
      </c>
      <c r="AR27" s="19">
        <f t="shared" si="23"/>
        <v>6</v>
      </c>
      <c r="AS27" s="1" t="str">
        <f>IF(AR27=0,0,INDEX(Catégories!$D$20:$R$20,1,'Echantillon (3)'!AR27))</f>
        <v>6. Textiles sanitaires</v>
      </c>
      <c r="AT27" s="38">
        <f t="shared" ca="1" si="19"/>
        <v>0</v>
      </c>
      <c r="AU27" s="19">
        <f t="shared" si="24"/>
        <v>6</v>
      </c>
      <c r="AV27" s="1" t="str">
        <f>IF(AU27=0,0,INDEX(Catégories!$D$20:$R$20,1,'Echantillon (3)'!AU27))</f>
        <v>6. Textiles sanitaires</v>
      </c>
      <c r="AW27" s="40">
        <f ca="1">IF(SUM($K$22:$K$91)=0,0,SUMPRODUCT(($K$22:$K$91)*($B$22:$B$91=$BD27))/SUM($K$22:$K$91))</f>
        <v>0</v>
      </c>
      <c r="AX27" s="40"/>
      <c r="AY27" s="40">
        <f t="shared" ca="1" si="20"/>
        <v>0</v>
      </c>
      <c r="AZ27" s="7"/>
      <c r="BA27" s="9">
        <f t="shared" ca="1" si="5"/>
        <v>0</v>
      </c>
      <c r="BC27" s="10">
        <f t="shared" ca="1" si="6"/>
        <v>0</v>
      </c>
      <c r="BD27" s="19">
        <f t="shared" si="25"/>
        <v>6</v>
      </c>
      <c r="BE27" s="1" t="str">
        <f>IF(BD27=0,0,INDEX(Catégories!$D$20:$R$20,1,'Echantillon (3)'!BD27))</f>
        <v>6. Textiles sanitaires</v>
      </c>
      <c r="BF27" s="38">
        <f t="shared" ca="1" si="21"/>
        <v>0</v>
      </c>
    </row>
    <row r="28" spans="1:59" x14ac:dyDescent="0.3">
      <c r="A28" s="53">
        <f t="shared" ca="1" si="22"/>
        <v>7</v>
      </c>
      <c r="B28" s="19">
        <f ca="1">IF(A28=0,0,HLOOKUP(A28-1,OFFSET(Catégories!$D$18:$D$19,0,0,2,Catégories!$C$17),2,TRUE))</f>
        <v>2</v>
      </c>
      <c r="C28" s="19">
        <f ca="1">IF(A28=0,0,A28-OFFSET(Catégories!$D$18,0,B28-1,,))</f>
        <v>3</v>
      </c>
      <c r="F28" s="1" t="str">
        <f ca="1">IF(A28=0,0,INDEX(Catégories!$D$20:$R$20,1,'Echantillon (3)'!B28))</f>
        <v xml:space="preserve">2. Papiers </v>
      </c>
      <c r="G28" s="1" t="str">
        <f ca="1">IF(A28=0,0,INDEX(OFFSET(Catégories!$D$21:$D$31,0,0,10,Catégories!$C$17),'Echantillon (3)'!C28,'Echantillon (3)'!B28))</f>
        <v xml:space="preserve">2.3 Imprimés publicitaires </v>
      </c>
      <c r="I28" s="41">
        <v>0</v>
      </c>
      <c r="J28" s="41">
        <v>0</v>
      </c>
      <c r="K28" s="41">
        <f t="shared" si="7"/>
        <v>0</v>
      </c>
      <c r="L28" s="6"/>
      <c r="M28" s="38">
        <f t="shared" si="8"/>
        <v>0</v>
      </c>
      <c r="N28" s="38"/>
      <c r="O28" s="38">
        <f t="shared" si="9"/>
        <v>0</v>
      </c>
      <c r="Q28" s="41">
        <v>0</v>
      </c>
      <c r="R28" s="41">
        <v>0</v>
      </c>
      <c r="S28" s="41">
        <f t="shared" si="10"/>
        <v>0</v>
      </c>
      <c r="T28" s="6"/>
      <c r="U28" s="38">
        <f t="shared" si="11"/>
        <v>0</v>
      </c>
      <c r="V28" s="38"/>
      <c r="W28" s="38">
        <f t="shared" si="12"/>
        <v>0</v>
      </c>
      <c r="Y28" s="41">
        <v>0</v>
      </c>
      <c r="Z28" s="41">
        <v>0</v>
      </c>
      <c r="AA28" s="41">
        <f t="shared" si="13"/>
        <v>0</v>
      </c>
      <c r="AB28" s="6"/>
      <c r="AC28" s="38">
        <f t="shared" si="14"/>
        <v>0</v>
      </c>
      <c r="AD28" s="38"/>
      <c r="AE28" s="38">
        <f t="shared" si="15"/>
        <v>0</v>
      </c>
      <c r="AH28" s="41">
        <f t="shared" si="16"/>
        <v>0</v>
      </c>
      <c r="AI28" s="41">
        <f t="shared" si="2"/>
        <v>0</v>
      </c>
      <c r="AJ28" s="41">
        <f t="shared" si="3"/>
        <v>0</v>
      </c>
      <c r="AK28" s="41">
        <f t="shared" ca="1" si="17"/>
        <v>0</v>
      </c>
      <c r="AL28" s="38">
        <f t="shared" ca="1" si="18"/>
        <v>0</v>
      </c>
      <c r="AO28" s="1" t="str">
        <f ca="1">IF(A28=0,0,INDEX(OFFSET(Catégories!$D$21:$D$31,0,0,10,Catégories!$C$17),'Echantillon (3)'!C28,'Echantillon (3)'!B28))</f>
        <v xml:space="preserve">2.3 Imprimés publicitaires </v>
      </c>
      <c r="AP28" s="38">
        <f t="shared" ca="1" si="4"/>
        <v>0</v>
      </c>
      <c r="AR28" s="19">
        <f t="shared" si="23"/>
        <v>7</v>
      </c>
      <c r="AS28" s="1" t="str">
        <f>IF(AR28=0,0,INDEX(Catégories!$D$20:$R$20,1,'Echantillon (3)'!AR28))</f>
        <v>7. Plastiques</v>
      </c>
      <c r="AT28" s="38">
        <f t="shared" ca="1" si="19"/>
        <v>0.19285441830896377</v>
      </c>
      <c r="AU28" s="19">
        <f t="shared" si="24"/>
        <v>7</v>
      </c>
      <c r="AV28" s="1" t="str">
        <f>IF(AU28=0,0,INDEX(Catégories!$D$20:$R$20,1,'Echantillon (3)'!AU28))</f>
        <v>7. Plastiques</v>
      </c>
      <c r="AW28" s="40">
        <v>2</v>
      </c>
      <c r="AX28" s="40"/>
      <c r="AY28" s="40">
        <f t="shared" si="20"/>
        <v>2</v>
      </c>
      <c r="AZ28" s="7"/>
      <c r="BA28" s="9">
        <f t="shared" ca="1" si="5"/>
        <v>0.18181818181818182</v>
      </c>
      <c r="BC28" s="10">
        <f t="shared" ca="1" si="6"/>
        <v>127.93174825174825</v>
      </c>
      <c r="BD28" s="19">
        <f t="shared" si="25"/>
        <v>7</v>
      </c>
      <c r="BE28" s="1" t="str">
        <f>IF(BD28=0,0,INDEX(Catégories!$D$20:$R$20,1,'Echantillon (3)'!BD28))</f>
        <v>7. Plastiques</v>
      </c>
      <c r="BF28" s="38">
        <f t="shared" ca="1" si="21"/>
        <v>0.23260317863954227</v>
      </c>
    </row>
    <row r="29" spans="1:59" x14ac:dyDescent="0.3">
      <c r="A29" s="53">
        <f t="shared" ca="1" si="22"/>
        <v>8</v>
      </c>
      <c r="B29" s="19">
        <f ca="1">IF(A29=0,0,HLOOKUP(A29-1,OFFSET(Catégories!$D$18:$D$19,0,0,2,Catégories!$C$17),2,TRUE))</f>
        <v>2</v>
      </c>
      <c r="C29" s="19">
        <f ca="1">IF(A29=0,0,A29-OFFSET(Catégories!$D$18,0,B29-1,,))</f>
        <v>4</v>
      </c>
      <c r="F29" s="1" t="str">
        <f ca="1">IF(A29=0,0,INDEX(Catégories!$D$20:$R$20,1,'Echantillon (3)'!B29))</f>
        <v xml:space="preserve">2. Papiers </v>
      </c>
      <c r="G29" s="1" t="str">
        <f ca="1">IF(A29=0,0,INDEX(OFFSET(Catégories!$D$21:$D$31,0,0,10,Catégories!$C$17),'Echantillon (3)'!C29,'Echantillon (3)'!B29))</f>
        <v>2.4 Papiers bureautiques</v>
      </c>
      <c r="I29" s="41">
        <v>0</v>
      </c>
      <c r="J29" s="41">
        <v>0</v>
      </c>
      <c r="K29" s="41">
        <f t="shared" si="7"/>
        <v>0</v>
      </c>
      <c r="L29" s="6"/>
      <c r="M29" s="38">
        <f t="shared" si="8"/>
        <v>0</v>
      </c>
      <c r="N29" s="38"/>
      <c r="O29" s="38">
        <f t="shared" si="9"/>
        <v>0</v>
      </c>
      <c r="Q29" s="41">
        <v>0</v>
      </c>
      <c r="R29" s="41">
        <v>0</v>
      </c>
      <c r="S29" s="41">
        <f t="shared" si="10"/>
        <v>0</v>
      </c>
      <c r="T29" s="6"/>
      <c r="U29" s="38">
        <f t="shared" si="11"/>
        <v>0</v>
      </c>
      <c r="V29" s="38"/>
      <c r="W29" s="38">
        <f t="shared" si="12"/>
        <v>0</v>
      </c>
      <c r="Y29" s="41">
        <v>0</v>
      </c>
      <c r="Z29" s="41">
        <v>0</v>
      </c>
      <c r="AA29" s="41">
        <f t="shared" si="13"/>
        <v>0</v>
      </c>
      <c r="AB29" s="6"/>
      <c r="AC29" s="38">
        <f t="shared" si="14"/>
        <v>0</v>
      </c>
      <c r="AD29" s="38"/>
      <c r="AE29" s="38">
        <f t="shared" si="15"/>
        <v>0</v>
      </c>
      <c r="AH29" s="41">
        <f t="shared" si="16"/>
        <v>0</v>
      </c>
      <c r="AI29" s="41">
        <f t="shared" si="2"/>
        <v>0</v>
      </c>
      <c r="AJ29" s="41">
        <f t="shared" si="3"/>
        <v>0</v>
      </c>
      <c r="AK29" s="41">
        <f t="shared" ca="1" si="17"/>
        <v>0</v>
      </c>
      <c r="AL29" s="38">
        <f t="shared" ca="1" si="18"/>
        <v>0</v>
      </c>
      <c r="AO29" s="1" t="str">
        <f ca="1">IF(A29=0,0,INDEX(OFFSET(Catégories!$D$21:$D$31,0,0,10,Catégories!$C$17),'Echantillon (3)'!C29,'Echantillon (3)'!B29))</f>
        <v>2.4 Papiers bureautiques</v>
      </c>
      <c r="AP29" s="38">
        <f t="shared" ca="1" si="4"/>
        <v>0</v>
      </c>
      <c r="AR29" s="19">
        <f t="shared" si="23"/>
        <v>8</v>
      </c>
      <c r="AS29" s="1" t="str">
        <f>IF(AR29=0,0,INDEX(Catégories!$D$20:$R$20,1,'Echantillon (3)'!AR29))</f>
        <v>8. Combustibles non classés</v>
      </c>
      <c r="AT29" s="38">
        <f t="shared" ca="1" si="19"/>
        <v>0</v>
      </c>
      <c r="AU29" s="19">
        <f t="shared" si="24"/>
        <v>8</v>
      </c>
      <c r="AV29" s="1" t="str">
        <f>IF(AU29=0,0,INDEX(Catégories!$D$20:$R$20,1,'Echantillon (3)'!AU29))</f>
        <v>8. Combustibles non classés</v>
      </c>
      <c r="AW29" s="40">
        <f t="shared" ref="AW29:AW43" ca="1" si="26">IF(SUM($K$22:$K$91)=0,0,SUMPRODUCT(($K$22:$K$91)*($B$22:$B$91=$BD29))/SUM($K$22:$K$91))</f>
        <v>0</v>
      </c>
      <c r="AX29" s="40"/>
      <c r="AY29" s="40">
        <f t="shared" ca="1" si="20"/>
        <v>0</v>
      </c>
      <c r="AZ29" s="7"/>
      <c r="BA29" s="9">
        <f t="shared" ca="1" si="5"/>
        <v>0</v>
      </c>
      <c r="BC29" s="10">
        <f t="shared" ca="1" si="6"/>
        <v>0</v>
      </c>
      <c r="BD29" s="19">
        <f t="shared" si="25"/>
        <v>8</v>
      </c>
      <c r="BE29" s="1" t="str">
        <f>IF(BD29=0,0,INDEX(Catégories!$D$20:$R$20,1,'Echantillon (3)'!BD29))</f>
        <v>8. Combustibles non classés</v>
      </c>
      <c r="BF29" s="38">
        <f t="shared" ca="1" si="21"/>
        <v>0</v>
      </c>
    </row>
    <row r="30" spans="1:59" x14ac:dyDescent="0.3">
      <c r="A30" s="53">
        <f t="shared" ca="1" si="22"/>
        <v>9</v>
      </c>
      <c r="B30" s="19">
        <f ca="1">IF(A30=0,0,HLOOKUP(A30-1,OFFSET(Catégories!$D$18:$D$19,0,0,2,Catégories!$C$17),2,TRUE))</f>
        <v>2</v>
      </c>
      <c r="C30" s="19">
        <f ca="1">IF(A30=0,0,A30-OFFSET(Catégories!$D$18,0,B30-1,,))</f>
        <v>5</v>
      </c>
      <c r="F30" s="1" t="str">
        <f ca="1">IF(A30=0,0,INDEX(Catégories!$D$20:$R$20,1,'Echantillon (3)'!B30))</f>
        <v xml:space="preserve">2. Papiers </v>
      </c>
      <c r="G30" s="1" t="str">
        <f ca="1">IF(A30=0,0,INDEX(OFFSET(Catégories!$D$21:$D$31,0,0,10,Catégories!$C$17),'Echantillon (3)'!C30,'Echantillon (3)'!B30))</f>
        <v xml:space="preserve">2.5 Autres papiers </v>
      </c>
      <c r="I30" s="41">
        <v>0</v>
      </c>
      <c r="J30" s="41">
        <v>0</v>
      </c>
      <c r="K30" s="41">
        <f t="shared" si="7"/>
        <v>0</v>
      </c>
      <c r="L30" s="6"/>
      <c r="M30" s="38">
        <f t="shared" si="8"/>
        <v>0</v>
      </c>
      <c r="N30" s="38"/>
      <c r="O30" s="38">
        <f t="shared" si="9"/>
        <v>0</v>
      </c>
      <c r="Q30" s="41">
        <v>0</v>
      </c>
      <c r="R30" s="41">
        <v>0</v>
      </c>
      <c r="S30" s="41">
        <f t="shared" si="10"/>
        <v>0</v>
      </c>
      <c r="T30" s="6"/>
      <c r="U30" s="38">
        <f t="shared" si="11"/>
        <v>0</v>
      </c>
      <c r="V30" s="38"/>
      <c r="W30" s="38">
        <f t="shared" si="12"/>
        <v>0</v>
      </c>
      <c r="Y30" s="41">
        <v>0</v>
      </c>
      <c r="Z30" s="41">
        <v>0</v>
      </c>
      <c r="AA30" s="41">
        <f t="shared" si="13"/>
        <v>0</v>
      </c>
      <c r="AB30" s="6"/>
      <c r="AC30" s="38">
        <f t="shared" si="14"/>
        <v>0</v>
      </c>
      <c r="AD30" s="38"/>
      <c r="AE30" s="38">
        <f t="shared" si="15"/>
        <v>0</v>
      </c>
      <c r="AH30" s="41">
        <f t="shared" si="16"/>
        <v>0</v>
      </c>
      <c r="AI30" s="41">
        <f t="shared" si="2"/>
        <v>0</v>
      </c>
      <c r="AJ30" s="41">
        <f t="shared" si="3"/>
        <v>0</v>
      </c>
      <c r="AK30" s="41">
        <f t="shared" ca="1" si="17"/>
        <v>0</v>
      </c>
      <c r="AL30" s="38">
        <f t="shared" ca="1" si="18"/>
        <v>0</v>
      </c>
      <c r="AO30" s="1" t="str">
        <f ca="1">IF(A30=0,0,INDEX(OFFSET(Catégories!$D$21:$D$31,0,0,10,Catégories!$C$17),'Echantillon (3)'!C30,'Echantillon (3)'!B30))</f>
        <v xml:space="preserve">2.5 Autres papiers </v>
      </c>
      <c r="AP30" s="38">
        <f t="shared" ca="1" si="4"/>
        <v>0</v>
      </c>
      <c r="AR30" s="19">
        <f t="shared" si="23"/>
        <v>9</v>
      </c>
      <c r="AS30" s="1" t="str">
        <f>IF(AR30=0,0,INDEX(Catégories!$D$20:$R$20,1,'Echantillon (3)'!AR30))</f>
        <v>9. Verre</v>
      </c>
      <c r="AT30" s="38">
        <f t="shared" ca="1" si="19"/>
        <v>0</v>
      </c>
      <c r="AU30" s="19">
        <f t="shared" si="24"/>
        <v>9</v>
      </c>
      <c r="AV30" s="1" t="str">
        <f>IF(AU30=0,0,INDEX(Catégories!$D$20:$R$20,1,'Echantillon (3)'!AU30))</f>
        <v>9. Verre</v>
      </c>
      <c r="AW30" s="40">
        <f t="shared" ca="1" si="26"/>
        <v>0</v>
      </c>
      <c r="AX30" s="40"/>
      <c r="AY30" s="40">
        <f t="shared" ca="1" si="20"/>
        <v>0</v>
      </c>
      <c r="AZ30" s="7"/>
      <c r="BA30" s="9">
        <f t="shared" ca="1" si="5"/>
        <v>0</v>
      </c>
      <c r="BC30" s="10">
        <f t="shared" ca="1" si="6"/>
        <v>0</v>
      </c>
      <c r="BD30" s="19">
        <f t="shared" si="25"/>
        <v>9</v>
      </c>
      <c r="BE30" s="1" t="str">
        <f>IF(BD30=0,0,INDEX(Catégories!$D$20:$R$20,1,'Echantillon (3)'!BD30))</f>
        <v>9. Verre</v>
      </c>
      <c r="BF30" s="38">
        <f t="shared" ca="1" si="21"/>
        <v>0</v>
      </c>
    </row>
    <row r="31" spans="1:59" x14ac:dyDescent="0.3">
      <c r="A31" s="53">
        <f t="shared" ca="1" si="22"/>
        <v>10</v>
      </c>
      <c r="B31" s="19">
        <f ca="1">IF(A31=0,0,HLOOKUP(A31-1,OFFSET(Catégories!$D$18:$D$19,0,0,2,Catégories!$C$17),2,TRUE))</f>
        <v>3</v>
      </c>
      <c r="C31" s="19">
        <f ca="1">IF(A31=0,0,A31-OFFSET(Catégories!$D$18,0,B31-1,,))</f>
        <v>1</v>
      </c>
      <c r="F31" s="1" t="str">
        <f ca="1">IF(A31=0,0,INDEX(Catégories!$D$20:$R$20,1,'Echantillon (3)'!B31))</f>
        <v xml:space="preserve">3. Cartons </v>
      </c>
      <c r="G31" s="1" t="str">
        <f ca="1">IF(A31=0,0,INDEX(OFFSET(Catégories!$D$21:$D$31,0,0,10,Catégories!$C$17),'Echantillon (3)'!C31,'Echantillon (3)'!B31))</f>
        <v xml:space="preserve">3.1 Emballages cartons plats </v>
      </c>
      <c r="I31" s="41">
        <v>0</v>
      </c>
      <c r="J31" s="41">
        <v>0</v>
      </c>
      <c r="K31" s="41">
        <f t="shared" si="7"/>
        <v>0</v>
      </c>
      <c r="L31" s="6"/>
      <c r="M31" s="38">
        <f t="shared" si="8"/>
        <v>0</v>
      </c>
      <c r="N31" s="38"/>
      <c r="O31" s="38">
        <f t="shared" si="9"/>
        <v>0</v>
      </c>
      <c r="Q31" s="41">
        <v>0</v>
      </c>
      <c r="R31" s="41">
        <v>0</v>
      </c>
      <c r="S31" s="41">
        <f t="shared" si="10"/>
        <v>0</v>
      </c>
      <c r="T31" s="6"/>
      <c r="U31" s="38">
        <f t="shared" si="11"/>
        <v>0</v>
      </c>
      <c r="V31" s="38"/>
      <c r="W31" s="38">
        <f t="shared" si="12"/>
        <v>0</v>
      </c>
      <c r="Y31" s="41">
        <v>0</v>
      </c>
      <c r="Z31" s="41">
        <v>0</v>
      </c>
      <c r="AA31" s="41">
        <f t="shared" si="13"/>
        <v>0</v>
      </c>
      <c r="AB31" s="6"/>
      <c r="AC31" s="38">
        <f t="shared" si="14"/>
        <v>0</v>
      </c>
      <c r="AD31" s="38"/>
      <c r="AE31" s="38">
        <f t="shared" si="15"/>
        <v>0</v>
      </c>
      <c r="AH31" s="41">
        <f t="shared" si="16"/>
        <v>0</v>
      </c>
      <c r="AI31" s="41">
        <f t="shared" si="2"/>
        <v>0</v>
      </c>
      <c r="AJ31" s="41">
        <f t="shared" si="3"/>
        <v>0</v>
      </c>
      <c r="AK31" s="41">
        <f t="shared" ca="1" si="17"/>
        <v>0</v>
      </c>
      <c r="AL31" s="38">
        <f t="shared" ca="1" si="18"/>
        <v>0</v>
      </c>
      <c r="AO31" s="1" t="str">
        <f ca="1">IF(A31=0,0,INDEX(OFFSET(Catégories!$D$21:$D$31,0,0,10,Catégories!$C$17),'Echantillon (3)'!C31,'Echantillon (3)'!B31))</f>
        <v xml:space="preserve">3.1 Emballages cartons plats </v>
      </c>
      <c r="AP31" s="38">
        <f t="shared" ca="1" si="4"/>
        <v>0</v>
      </c>
      <c r="AR31" s="19">
        <f t="shared" si="23"/>
        <v>10</v>
      </c>
      <c r="AS31" s="1" t="str">
        <f>IF(AR31=0,0,INDEX(Catégories!$D$20:$R$20,1,'Echantillon (3)'!AR31))</f>
        <v>10. Métaux</v>
      </c>
      <c r="AT31" s="38">
        <f t="shared" ca="1" si="19"/>
        <v>0</v>
      </c>
      <c r="AU31" s="19">
        <f t="shared" si="24"/>
        <v>10</v>
      </c>
      <c r="AV31" s="1" t="str">
        <f>IF(AU31=0,0,INDEX(Catégories!$D$20:$R$20,1,'Echantillon (3)'!AU31))</f>
        <v>10. Métaux</v>
      </c>
      <c r="AW31" s="40">
        <f t="shared" ca="1" si="26"/>
        <v>0</v>
      </c>
      <c r="AX31" s="40"/>
      <c r="AY31" s="40">
        <f t="shared" ca="1" si="20"/>
        <v>0</v>
      </c>
      <c r="AZ31" s="7"/>
      <c r="BA31" s="9">
        <f t="shared" ca="1" si="5"/>
        <v>0</v>
      </c>
      <c r="BC31" s="10">
        <f t="shared" ca="1" si="6"/>
        <v>0</v>
      </c>
      <c r="BD31" s="19">
        <f t="shared" si="25"/>
        <v>10</v>
      </c>
      <c r="BE31" s="1" t="str">
        <f>IF(BD31=0,0,INDEX(Catégories!$D$20:$R$20,1,'Echantillon (3)'!BD31))</f>
        <v>10. Métaux</v>
      </c>
      <c r="BF31" s="38">
        <f t="shared" ca="1" si="21"/>
        <v>0</v>
      </c>
    </row>
    <row r="32" spans="1:59" x14ac:dyDescent="0.3">
      <c r="A32" s="53">
        <f t="shared" ca="1" si="22"/>
        <v>11</v>
      </c>
      <c r="B32" s="19">
        <f ca="1">IF(A32=0,0,HLOOKUP(A32-1,OFFSET(Catégories!$D$18:$D$19,0,0,2,Catégories!$C$17),2,TRUE))</f>
        <v>3</v>
      </c>
      <c r="C32" s="19">
        <f ca="1">IF(A32=0,0,A32-OFFSET(Catégories!$D$18,0,B32-1,,))</f>
        <v>2</v>
      </c>
      <c r="F32" s="1" t="str">
        <f ca="1">IF(A32=0,0,INDEX(Catégories!$D$20:$R$20,1,'Echantillon (3)'!B32))</f>
        <v xml:space="preserve">3. Cartons </v>
      </c>
      <c r="G32" s="1" t="str">
        <f ca="1">IF(A32=0,0,INDEX(OFFSET(Catégories!$D$21:$D$31,0,0,10,Catégories!$C$17),'Echantillon (3)'!C32,'Echantillon (3)'!B32))</f>
        <v>3.2 Emballages cartons ondulés</v>
      </c>
      <c r="I32" s="41">
        <v>45</v>
      </c>
      <c r="J32" s="41">
        <v>0</v>
      </c>
      <c r="K32" s="41">
        <f t="shared" si="7"/>
        <v>45</v>
      </c>
      <c r="L32" s="6"/>
      <c r="M32" s="38">
        <f t="shared" ca="1" si="8"/>
        <v>1</v>
      </c>
      <c r="N32" s="38"/>
      <c r="O32" s="38">
        <f t="shared" si="9"/>
        <v>0.91836734693877553</v>
      </c>
      <c r="Q32" s="41">
        <v>0</v>
      </c>
      <c r="R32" s="41">
        <v>0</v>
      </c>
      <c r="S32" s="41">
        <f t="shared" si="10"/>
        <v>0</v>
      </c>
      <c r="T32" s="6"/>
      <c r="U32" s="38">
        <f t="shared" si="11"/>
        <v>0</v>
      </c>
      <c r="V32" s="38"/>
      <c r="W32" s="38">
        <f t="shared" si="12"/>
        <v>0</v>
      </c>
      <c r="Y32" s="41">
        <v>0</v>
      </c>
      <c r="Z32" s="41">
        <v>0</v>
      </c>
      <c r="AA32" s="41">
        <f t="shared" si="13"/>
        <v>0</v>
      </c>
      <c r="AB32" s="6"/>
      <c r="AC32" s="38">
        <f t="shared" si="14"/>
        <v>0</v>
      </c>
      <c r="AD32" s="38"/>
      <c r="AE32" s="38">
        <f t="shared" si="15"/>
        <v>0</v>
      </c>
      <c r="AH32" s="41">
        <f t="shared" si="16"/>
        <v>45</v>
      </c>
      <c r="AI32" s="41">
        <f t="shared" si="2"/>
        <v>0</v>
      </c>
      <c r="AJ32" s="41">
        <f t="shared" si="3"/>
        <v>0</v>
      </c>
      <c r="AK32" s="41">
        <f t="shared" ca="1" si="17"/>
        <v>45</v>
      </c>
      <c r="AL32" s="38">
        <f t="shared" ca="1" si="18"/>
        <v>1</v>
      </c>
      <c r="AO32" s="1" t="str">
        <f ca="1">IF(A32=0,0,INDEX(OFFSET(Catégories!$D$21:$D$31,0,0,10,Catégories!$C$17),'Echantillon (3)'!C32,'Echantillon (3)'!B32))</f>
        <v>3.2 Emballages cartons ondulés</v>
      </c>
      <c r="AP32" s="38">
        <f t="shared" ca="1" si="4"/>
        <v>8.1818181818181818E-2</v>
      </c>
      <c r="AR32" s="19">
        <f t="shared" si="23"/>
        <v>11</v>
      </c>
      <c r="AS32" s="1" t="str">
        <f>IF(AR32=0,0,INDEX(Catégories!$D$20:$R$20,1,'Echantillon (3)'!AR32))</f>
        <v>11. incombustibles non classés</v>
      </c>
      <c r="AT32" s="38">
        <f t="shared" ca="1" si="19"/>
        <v>0</v>
      </c>
      <c r="AU32" s="19">
        <f t="shared" si="24"/>
        <v>11</v>
      </c>
      <c r="AV32" s="1" t="str">
        <f>IF(AU32=0,0,INDEX(Catégories!$D$20:$R$20,1,'Echantillon (3)'!AU32))</f>
        <v>11. incombustibles non classés</v>
      </c>
      <c r="AW32" s="40">
        <f t="shared" ca="1" si="26"/>
        <v>0</v>
      </c>
      <c r="AX32" s="40"/>
      <c r="AY32" s="40">
        <f t="shared" ca="1" si="20"/>
        <v>0</v>
      </c>
      <c r="AZ32" s="7"/>
      <c r="BA32" s="9">
        <f t="shared" ca="1" si="5"/>
        <v>0</v>
      </c>
      <c r="BC32" s="10">
        <f t="shared" ca="1" si="6"/>
        <v>0</v>
      </c>
      <c r="BD32" s="19">
        <f t="shared" si="25"/>
        <v>11</v>
      </c>
      <c r="BE32" s="1" t="str">
        <f>IF(BD32=0,0,INDEX(Catégories!$D$20:$R$20,1,'Echantillon (3)'!BD32))</f>
        <v>11. incombustibles non classés</v>
      </c>
      <c r="BF32" s="38">
        <f t="shared" ca="1" si="21"/>
        <v>0</v>
      </c>
    </row>
    <row r="33" spans="1:58" x14ac:dyDescent="0.3">
      <c r="A33" s="53">
        <f t="shared" ca="1" si="22"/>
        <v>12</v>
      </c>
      <c r="B33" s="19">
        <f ca="1">IF(A33=0,0,HLOOKUP(A33-1,OFFSET(Catégories!$D$18:$D$19,0,0,2,Catégories!$C$17),2,TRUE))</f>
        <v>3</v>
      </c>
      <c r="C33" s="19">
        <f ca="1">IF(A33=0,0,A33-OFFSET(Catégories!$D$18,0,B33-1,,))</f>
        <v>3</v>
      </c>
      <c r="F33" s="1" t="str">
        <f ca="1">IF(A33=0,0,INDEX(Catégories!$D$20:$R$20,1,'Echantillon (3)'!B33))</f>
        <v xml:space="preserve">3. Cartons </v>
      </c>
      <c r="G33" s="1" t="str">
        <f ca="1">IF(A33=0,0,INDEX(OFFSET(Catégories!$D$21:$D$31,0,0,10,Catégories!$C$17),'Echantillon (3)'!C33,'Echantillon (3)'!B33))</f>
        <v xml:space="preserve">3.3 Autres cartons </v>
      </c>
      <c r="I33" s="41">
        <v>0</v>
      </c>
      <c r="J33" s="41">
        <v>0</v>
      </c>
      <c r="K33" s="41">
        <f t="shared" si="7"/>
        <v>0</v>
      </c>
      <c r="L33" s="6"/>
      <c r="M33" s="38">
        <f t="shared" si="8"/>
        <v>0</v>
      </c>
      <c r="N33" s="38"/>
      <c r="O33" s="38">
        <f t="shared" si="9"/>
        <v>0</v>
      </c>
      <c r="Q33" s="41">
        <v>0</v>
      </c>
      <c r="R33" s="41">
        <v>0</v>
      </c>
      <c r="S33" s="41">
        <f t="shared" si="10"/>
        <v>0</v>
      </c>
      <c r="T33" s="6"/>
      <c r="U33" s="38">
        <f t="shared" si="11"/>
        <v>0</v>
      </c>
      <c r="V33" s="38"/>
      <c r="W33" s="38">
        <f t="shared" si="12"/>
        <v>0</v>
      </c>
      <c r="Y33" s="41">
        <v>0</v>
      </c>
      <c r="Z33" s="41">
        <v>0</v>
      </c>
      <c r="AA33" s="41">
        <f t="shared" si="13"/>
        <v>0</v>
      </c>
      <c r="AB33" s="6"/>
      <c r="AC33" s="38">
        <f t="shared" si="14"/>
        <v>0</v>
      </c>
      <c r="AD33" s="38"/>
      <c r="AE33" s="38">
        <f t="shared" si="15"/>
        <v>0</v>
      </c>
      <c r="AH33" s="41">
        <f t="shared" si="16"/>
        <v>0</v>
      </c>
      <c r="AI33" s="41">
        <f t="shared" si="2"/>
        <v>0</v>
      </c>
      <c r="AJ33" s="41">
        <f t="shared" si="3"/>
        <v>0</v>
      </c>
      <c r="AK33" s="41">
        <f t="shared" ca="1" si="17"/>
        <v>0</v>
      </c>
      <c r="AL33" s="38">
        <f t="shared" ca="1" si="18"/>
        <v>0</v>
      </c>
      <c r="AO33" s="1" t="str">
        <f ca="1">IF(A33=0,0,INDEX(OFFSET(Catégories!$D$21:$D$31,0,0,10,Catégories!$C$17),'Echantillon (3)'!C33,'Echantillon (3)'!B33))</f>
        <v xml:space="preserve">3.3 Autres cartons </v>
      </c>
      <c r="AP33" s="38">
        <f t="shared" ca="1" si="4"/>
        <v>0</v>
      </c>
      <c r="AR33" s="19">
        <f t="shared" si="23"/>
        <v>12</v>
      </c>
      <c r="AS33" s="1" t="str">
        <f>IF(AR33=0,0,INDEX(Catégories!$D$20:$R$20,1,'Echantillon (3)'!AR33))</f>
        <v>12. Déchets
 dangereux</v>
      </c>
      <c r="AT33" s="38">
        <f t="shared" ca="1" si="19"/>
        <v>0</v>
      </c>
      <c r="AU33" s="19">
        <f t="shared" si="24"/>
        <v>12</v>
      </c>
      <c r="AV33" s="1" t="str">
        <f>IF(AU33=0,0,INDEX(Catégories!$D$20:$R$20,1,'Echantillon (3)'!AU33))</f>
        <v>12. Déchets
 dangereux</v>
      </c>
      <c r="AW33" s="40">
        <f t="shared" ca="1" si="26"/>
        <v>0</v>
      </c>
      <c r="AX33" s="40"/>
      <c r="AY33" s="40">
        <f t="shared" ca="1" si="20"/>
        <v>0</v>
      </c>
      <c r="AZ33" s="7"/>
      <c r="BA33" s="9">
        <f t="shared" ca="1" si="5"/>
        <v>0</v>
      </c>
      <c r="BC33" s="10">
        <f t="shared" ca="1" si="6"/>
        <v>0</v>
      </c>
      <c r="BD33" s="19">
        <f t="shared" si="25"/>
        <v>12</v>
      </c>
      <c r="BE33" s="1" t="str">
        <f>IF(BD33=0,0,INDEX(Catégories!$D$20:$R$20,1,'Echantillon (3)'!BD33))</f>
        <v>12. Déchets
 dangereux</v>
      </c>
      <c r="BF33" s="38">
        <f t="shared" ca="1" si="21"/>
        <v>0</v>
      </c>
    </row>
    <row r="34" spans="1:58" x14ac:dyDescent="0.3">
      <c r="A34" s="53">
        <f t="shared" ca="1" si="22"/>
        <v>13</v>
      </c>
      <c r="B34" s="19">
        <f ca="1">IF(A34=0,0,HLOOKUP(A34-1,OFFSET(Catégories!$D$18:$D$19,0,0,2,Catégories!$C$17),2,TRUE))</f>
        <v>4</v>
      </c>
      <c r="C34" s="19">
        <f ca="1">IF(A34=0,0,A34-OFFSET(Catégories!$D$18,0,B34-1,,))</f>
        <v>1</v>
      </c>
      <c r="F34" s="1" t="str">
        <f ca="1">IF(A34=0,0,INDEX(Catégories!$D$20:$R$20,1,'Echantillon (3)'!B34))</f>
        <v>4. Composites</v>
      </c>
      <c r="G34" s="1" t="str">
        <f ca="1">IF(A34=0,0,INDEX(OFFSET(Catégories!$D$21:$D$31,0,0,10,Catégories!$C$17),'Echantillon (3)'!C34,'Echantillon (3)'!B34))</f>
        <v>4.1 Composites ELA</v>
      </c>
      <c r="I34" s="41">
        <v>0</v>
      </c>
      <c r="J34" s="41">
        <v>0</v>
      </c>
      <c r="K34" s="41">
        <f t="shared" si="7"/>
        <v>0</v>
      </c>
      <c r="L34" s="6"/>
      <c r="M34" s="38">
        <f t="shared" si="8"/>
        <v>0</v>
      </c>
      <c r="N34" s="38"/>
      <c r="O34" s="38">
        <f t="shared" si="9"/>
        <v>0</v>
      </c>
      <c r="Q34" s="41">
        <v>0</v>
      </c>
      <c r="R34" s="41">
        <v>0</v>
      </c>
      <c r="S34" s="41">
        <f t="shared" si="10"/>
        <v>0</v>
      </c>
      <c r="T34" s="6"/>
      <c r="U34" s="38">
        <f t="shared" si="11"/>
        <v>0</v>
      </c>
      <c r="V34" s="38"/>
      <c r="W34" s="38">
        <f t="shared" si="12"/>
        <v>0</v>
      </c>
      <c r="Y34" s="41">
        <v>0</v>
      </c>
      <c r="Z34" s="41">
        <v>0</v>
      </c>
      <c r="AA34" s="41">
        <f t="shared" si="13"/>
        <v>0</v>
      </c>
      <c r="AB34" s="6"/>
      <c r="AC34" s="38">
        <f t="shared" si="14"/>
        <v>0</v>
      </c>
      <c r="AD34" s="38"/>
      <c r="AE34" s="38">
        <f t="shared" si="15"/>
        <v>0</v>
      </c>
      <c r="AH34" s="41">
        <f t="shared" si="16"/>
        <v>0</v>
      </c>
      <c r="AI34" s="41">
        <f t="shared" si="2"/>
        <v>0</v>
      </c>
      <c r="AJ34" s="41">
        <f t="shared" si="3"/>
        <v>0</v>
      </c>
      <c r="AK34" s="41">
        <f t="shared" ca="1" si="17"/>
        <v>0</v>
      </c>
      <c r="AL34" s="38">
        <f t="shared" ca="1" si="18"/>
        <v>0</v>
      </c>
      <c r="AO34" s="1" t="str">
        <f ca="1">IF(A34=0,0,INDEX(OFFSET(Catégories!$D$21:$D$31,0,0,10,Catégories!$C$17),'Echantillon (3)'!C34,'Echantillon (3)'!B34))</f>
        <v>4.1 Composites ELA</v>
      </c>
      <c r="AP34" s="38">
        <f t="shared" ca="1" si="4"/>
        <v>0</v>
      </c>
      <c r="AR34" s="19">
        <f t="shared" si="23"/>
        <v>13</v>
      </c>
      <c r="AS34" s="1" t="str">
        <f>IF(AR34=0,0,INDEX(Catégories!$D$20:$R$20,1,'Echantillon (3)'!AR34))</f>
        <v>13. Fines</v>
      </c>
      <c r="AT34" s="38">
        <f t="shared" ca="1" si="19"/>
        <v>0.32792727272727273</v>
      </c>
      <c r="AU34" s="19">
        <f t="shared" si="24"/>
        <v>13</v>
      </c>
      <c r="AV34" s="1" t="str">
        <f>IF(AU34=0,0,INDEX(Catégories!$D$20:$R$20,1,'Echantillon (3)'!AU34))</f>
        <v>13. Fines</v>
      </c>
      <c r="AW34" s="40">
        <f t="shared" ca="1" si="26"/>
        <v>0</v>
      </c>
      <c r="AX34" s="40"/>
      <c r="AY34" s="40">
        <f t="shared" ca="1" si="20"/>
        <v>0</v>
      </c>
      <c r="AZ34" s="7"/>
      <c r="BA34" s="9">
        <f t="shared" ca="1" si="5"/>
        <v>0</v>
      </c>
      <c r="BC34" s="10">
        <f t="shared" si="6"/>
        <v>60.120000000000005</v>
      </c>
      <c r="BD34" s="19">
        <f t="shared" si="25"/>
        <v>13</v>
      </c>
      <c r="BE34" s="1" t="str">
        <f>IF(BD34=0,0,INDEX(Catégories!$D$20:$R$20,1,'Echantillon (3)'!BD34))</f>
        <v>13. Fines</v>
      </c>
      <c r="BF34" s="38">
        <f t="shared" ca="1" si="21"/>
        <v>0.10930909090909091</v>
      </c>
    </row>
    <row r="35" spans="1:58" x14ac:dyDescent="0.3">
      <c r="A35" s="53">
        <f t="shared" ca="1" si="22"/>
        <v>14</v>
      </c>
      <c r="B35" s="19">
        <f ca="1">IF(A35=0,0,HLOOKUP(A35-1,OFFSET(Catégories!$D$18:$D$19,0,0,2,Catégories!$C$17),2,TRUE))</f>
        <v>4</v>
      </c>
      <c r="C35" s="19">
        <f ca="1">IF(A35=0,0,A35-OFFSET(Catégories!$D$18,0,B35-1,,))</f>
        <v>2</v>
      </c>
      <c r="F35" s="1" t="str">
        <f ca="1">IF(A35=0,0,INDEX(Catégories!$D$20:$R$20,1,'Echantillon (3)'!B35))</f>
        <v>4. Composites</v>
      </c>
      <c r="G35" s="1" t="str">
        <f ca="1">IF(A35=0,0,INDEX(OFFSET(Catégories!$D$21:$D$31,0,0,10,Catégories!$C$17),'Echantillon (3)'!C35,'Echantillon (3)'!B35))</f>
        <v>4.2 PAM</v>
      </c>
      <c r="I35" s="41">
        <v>0</v>
      </c>
      <c r="J35" s="41">
        <v>0</v>
      </c>
      <c r="K35" s="41">
        <f t="shared" si="7"/>
        <v>0</v>
      </c>
      <c r="L35" s="6"/>
      <c r="M35" s="38">
        <f t="shared" si="8"/>
        <v>0</v>
      </c>
      <c r="N35" s="38"/>
      <c r="O35" s="38">
        <f t="shared" si="9"/>
        <v>0</v>
      </c>
      <c r="Q35" s="41">
        <v>0</v>
      </c>
      <c r="R35" s="41">
        <v>0</v>
      </c>
      <c r="S35" s="41">
        <f t="shared" si="10"/>
        <v>0</v>
      </c>
      <c r="T35" s="6"/>
      <c r="U35" s="38">
        <f t="shared" si="11"/>
        <v>0</v>
      </c>
      <c r="V35" s="38"/>
      <c r="W35" s="38">
        <f t="shared" si="12"/>
        <v>0</v>
      </c>
      <c r="Y35" s="41">
        <v>0</v>
      </c>
      <c r="Z35" s="41">
        <v>0</v>
      </c>
      <c r="AA35" s="41">
        <f t="shared" si="13"/>
        <v>0</v>
      </c>
      <c r="AB35" s="6"/>
      <c r="AC35" s="38">
        <f t="shared" si="14"/>
        <v>0</v>
      </c>
      <c r="AD35" s="38"/>
      <c r="AE35" s="38">
        <f t="shared" si="15"/>
        <v>0</v>
      </c>
      <c r="AH35" s="41">
        <f t="shared" si="16"/>
        <v>0</v>
      </c>
      <c r="AI35" s="41">
        <f t="shared" si="2"/>
        <v>0</v>
      </c>
      <c r="AJ35" s="41">
        <f t="shared" si="3"/>
        <v>0</v>
      </c>
      <c r="AK35" s="41">
        <f t="shared" ca="1" si="17"/>
        <v>0</v>
      </c>
      <c r="AL35" s="38">
        <f t="shared" ca="1" si="18"/>
        <v>0</v>
      </c>
      <c r="AO35" s="1" t="str">
        <f ca="1">IF(A35=0,0,INDEX(OFFSET(Catégories!$D$21:$D$31,0,0,10,Catégories!$C$17),'Echantillon (3)'!C35,'Echantillon (3)'!B35))</f>
        <v>4.2 PAM</v>
      </c>
      <c r="AP35" s="38">
        <f t="shared" ca="1" si="4"/>
        <v>0</v>
      </c>
      <c r="AR35" s="19">
        <f t="shared" si="23"/>
        <v>0</v>
      </c>
      <c r="AS35" s="1">
        <f>IF(AR35=0,0,INDEX(Catégories!$D$20:$R$20,1,'Echantillon (3)'!AR35))</f>
        <v>0</v>
      </c>
      <c r="AT35" s="38">
        <f t="shared" ca="1" si="19"/>
        <v>0</v>
      </c>
      <c r="AU35" s="19">
        <f t="shared" si="24"/>
        <v>0</v>
      </c>
      <c r="AV35" s="1">
        <f>IF(AU35=0,0,INDEX(Catégories!$D$20:$R$20,1,'Echantillon (3)'!AU35))</f>
        <v>0</v>
      </c>
      <c r="AW35" s="38">
        <f t="shared" ca="1" si="26"/>
        <v>0</v>
      </c>
      <c r="AX35" s="38"/>
      <c r="AY35" s="40">
        <f t="shared" ca="1" si="20"/>
        <v>0</v>
      </c>
      <c r="AZ35" s="7"/>
      <c r="BA35" s="9">
        <f t="shared" ca="1" si="5"/>
        <v>0</v>
      </c>
      <c r="BC35" s="10">
        <f t="shared" ca="1" si="6"/>
        <v>0</v>
      </c>
      <c r="BD35" s="19">
        <f t="shared" si="25"/>
        <v>0</v>
      </c>
      <c r="BE35" s="1">
        <f>IF(BD35=0,0,INDEX(Catégories!$D$20:$R$20,1,'Echantillon (3)'!BD35))</f>
        <v>0</v>
      </c>
      <c r="BF35" s="38">
        <f t="shared" ca="1" si="21"/>
        <v>0</v>
      </c>
    </row>
    <row r="36" spans="1:58" x14ac:dyDescent="0.3">
      <c r="A36" s="53">
        <f t="shared" ca="1" si="22"/>
        <v>15</v>
      </c>
      <c r="B36" s="19">
        <f ca="1">IF(A36=0,0,HLOOKUP(A36-1,OFFSET(Catégories!$D$18:$D$19,0,0,2,Catégories!$C$17),2,TRUE))</f>
        <v>4</v>
      </c>
      <c r="C36" s="19">
        <f ca="1">IF(A36=0,0,A36-OFFSET(Catégories!$D$18,0,B36-1,,))</f>
        <v>3</v>
      </c>
      <c r="F36" s="1" t="str">
        <f ca="1">IF(A36=0,0,INDEX(Catégories!$D$20:$R$20,1,'Echantillon (3)'!B36))</f>
        <v>4. Composites</v>
      </c>
      <c r="G36" s="1" t="str">
        <f ca="1">IF(A36=0,0,INDEX(OFFSET(Catégories!$D$21:$D$31,0,0,10,Catégories!$C$17),'Echantillon (3)'!C36,'Echantillon (3)'!B36))</f>
        <v>4.3 Autres emballages composites</v>
      </c>
      <c r="I36" s="41">
        <v>0</v>
      </c>
      <c r="J36" s="41">
        <v>0</v>
      </c>
      <c r="K36" s="41">
        <f t="shared" si="7"/>
        <v>0</v>
      </c>
      <c r="L36" s="6"/>
      <c r="M36" s="38">
        <f t="shared" si="8"/>
        <v>0</v>
      </c>
      <c r="N36" s="38"/>
      <c r="O36" s="38">
        <f t="shared" si="9"/>
        <v>0</v>
      </c>
      <c r="Q36" s="41">
        <v>0</v>
      </c>
      <c r="R36" s="41">
        <v>0</v>
      </c>
      <c r="S36" s="41">
        <f t="shared" si="10"/>
        <v>0</v>
      </c>
      <c r="T36" s="6"/>
      <c r="U36" s="38">
        <f t="shared" si="11"/>
        <v>0</v>
      </c>
      <c r="V36" s="38"/>
      <c r="W36" s="38">
        <f t="shared" si="12"/>
        <v>0</v>
      </c>
      <c r="Y36" s="41">
        <v>0</v>
      </c>
      <c r="Z36" s="41">
        <v>0</v>
      </c>
      <c r="AA36" s="41">
        <f t="shared" si="13"/>
        <v>0</v>
      </c>
      <c r="AB36" s="6"/>
      <c r="AC36" s="38">
        <f t="shared" si="14"/>
        <v>0</v>
      </c>
      <c r="AD36" s="38"/>
      <c r="AE36" s="38">
        <f t="shared" si="15"/>
        <v>0</v>
      </c>
      <c r="AH36" s="41">
        <f t="shared" si="16"/>
        <v>0</v>
      </c>
      <c r="AI36" s="41">
        <f t="shared" si="2"/>
        <v>0</v>
      </c>
      <c r="AJ36" s="41">
        <f t="shared" si="3"/>
        <v>0</v>
      </c>
      <c r="AK36" s="41">
        <f t="shared" ca="1" si="17"/>
        <v>0</v>
      </c>
      <c r="AL36" s="38">
        <f t="shared" ca="1" si="18"/>
        <v>0</v>
      </c>
      <c r="AO36" s="1" t="str">
        <f ca="1">IF(A36=0,0,INDEX(OFFSET(Catégories!$D$21:$D$31,0,0,10,Catégories!$C$17),'Echantillon (3)'!C36,'Echantillon (3)'!B36))</f>
        <v>4.3 Autres emballages composites</v>
      </c>
      <c r="AP36" s="38">
        <f t="shared" ca="1" si="4"/>
        <v>0</v>
      </c>
      <c r="AR36" s="19">
        <f t="shared" si="23"/>
        <v>0</v>
      </c>
      <c r="AS36" s="1">
        <f>IF(AR36=0,0,INDEX(Catégories!$D$20:$R$20,1,'Echantillon (3)'!AR36))</f>
        <v>0</v>
      </c>
      <c r="AT36" s="38">
        <f t="shared" ca="1" si="19"/>
        <v>0</v>
      </c>
      <c r="AU36" s="19">
        <f t="shared" si="24"/>
        <v>0</v>
      </c>
      <c r="AV36" s="1">
        <f>IF(AU36=0,0,INDEX(Catégories!$D$20:$R$20,1,'Echantillon (3)'!AU36))</f>
        <v>0</v>
      </c>
      <c r="AW36" s="38">
        <f t="shared" ca="1" si="26"/>
        <v>0</v>
      </c>
      <c r="AX36" s="38"/>
      <c r="AY36" s="40">
        <f t="shared" ca="1" si="20"/>
        <v>0</v>
      </c>
      <c r="AZ36" s="7"/>
      <c r="BA36" s="9">
        <f t="shared" ca="1" si="5"/>
        <v>0</v>
      </c>
      <c r="BC36" s="10">
        <f t="shared" ca="1" si="6"/>
        <v>0</v>
      </c>
      <c r="BD36" s="19">
        <f t="shared" si="25"/>
        <v>0</v>
      </c>
      <c r="BE36" s="1">
        <f>IF(BD36=0,0,INDEX(Catégories!$D$20:$R$20,1,'Echantillon (3)'!BD36))</f>
        <v>0</v>
      </c>
      <c r="BF36" s="38">
        <f t="shared" ca="1" si="21"/>
        <v>0</v>
      </c>
    </row>
    <row r="37" spans="1:58" x14ac:dyDescent="0.3">
      <c r="A37" s="53">
        <f t="shared" ca="1" si="22"/>
        <v>16</v>
      </c>
      <c r="B37" s="19">
        <f ca="1">IF(A37=0,0,HLOOKUP(A37-1,OFFSET(Catégories!$D$18:$D$19,0,0,2,Catégories!$C$17),2,TRUE))</f>
        <v>5</v>
      </c>
      <c r="C37" s="19">
        <f ca="1">IF(A37=0,0,A37-OFFSET(Catégories!$D$18,0,B37-1,,))</f>
        <v>1</v>
      </c>
      <c r="F37" s="1" t="str">
        <f ca="1">IF(A37=0,0,INDEX(Catégories!$D$20:$R$20,1,'Echantillon (3)'!B37))</f>
        <v xml:space="preserve">5. Textiles </v>
      </c>
      <c r="G37" s="1" t="str">
        <f ca="1">IF(A37=0,0,INDEX(OFFSET(Catégories!$D$21:$D$31,0,0,10,Catégories!$C$17),'Echantillon (3)'!C37,'Echantillon (3)'!B37))</f>
        <v>5. Textiles</v>
      </c>
      <c r="I37" s="41">
        <v>0</v>
      </c>
      <c r="J37" s="41">
        <v>0</v>
      </c>
      <c r="K37" s="41">
        <f t="shared" si="7"/>
        <v>0</v>
      </c>
      <c r="L37" s="6"/>
      <c r="M37" s="38">
        <f t="shared" si="8"/>
        <v>0</v>
      </c>
      <c r="N37" s="38"/>
      <c r="O37" s="38">
        <f t="shared" si="9"/>
        <v>0</v>
      </c>
      <c r="Q37" s="41">
        <v>0</v>
      </c>
      <c r="R37" s="41">
        <v>0</v>
      </c>
      <c r="S37" s="41">
        <f t="shared" si="10"/>
        <v>0</v>
      </c>
      <c r="T37" s="6"/>
      <c r="U37" s="38">
        <f t="shared" si="11"/>
        <v>0</v>
      </c>
      <c r="V37" s="38"/>
      <c r="W37" s="38">
        <f t="shared" si="12"/>
        <v>0</v>
      </c>
      <c r="Y37" s="41">
        <v>0</v>
      </c>
      <c r="Z37" s="41">
        <v>0</v>
      </c>
      <c r="AA37" s="41">
        <f t="shared" si="13"/>
        <v>0</v>
      </c>
      <c r="AB37" s="6"/>
      <c r="AC37" s="38">
        <f t="shared" si="14"/>
        <v>0</v>
      </c>
      <c r="AD37" s="38"/>
      <c r="AE37" s="38">
        <f t="shared" si="15"/>
        <v>0</v>
      </c>
      <c r="AH37" s="41">
        <f t="shared" si="16"/>
        <v>0</v>
      </c>
      <c r="AI37" s="41">
        <f t="shared" si="2"/>
        <v>0</v>
      </c>
      <c r="AJ37" s="41">
        <f t="shared" si="3"/>
        <v>0</v>
      </c>
      <c r="AK37" s="41">
        <f t="shared" ca="1" si="17"/>
        <v>0</v>
      </c>
      <c r="AL37" s="38">
        <f t="shared" ca="1" si="18"/>
        <v>0</v>
      </c>
      <c r="AO37" s="1" t="str">
        <f ca="1">IF(A37=0,0,INDEX(OFFSET(Catégories!$D$21:$D$31,0,0,10,Catégories!$C$17),'Echantillon (3)'!C37,'Echantillon (3)'!B37))</f>
        <v>5. Textiles</v>
      </c>
      <c r="AP37" s="38">
        <f t="shared" ca="1" si="4"/>
        <v>0</v>
      </c>
      <c r="AR37" s="19">
        <f t="shared" si="23"/>
        <v>0</v>
      </c>
      <c r="AS37" s="1">
        <f>IF(AR37=0,0,INDEX(Catégories!$D$20:$R$20,1,'Echantillon (3)'!AR37))</f>
        <v>0</v>
      </c>
      <c r="AT37" s="38">
        <f t="shared" ca="1" si="19"/>
        <v>0</v>
      </c>
      <c r="AU37" s="19">
        <f t="shared" si="24"/>
        <v>0</v>
      </c>
      <c r="AV37" s="1">
        <f>IF(AU37=0,0,INDEX(Catégories!$D$20:$R$20,1,'Echantillon (3)'!AU37))</f>
        <v>0</v>
      </c>
      <c r="AW37" s="38">
        <f t="shared" ca="1" si="26"/>
        <v>0</v>
      </c>
      <c r="AX37" s="38"/>
      <c r="AY37" s="40">
        <f t="shared" ca="1" si="20"/>
        <v>0</v>
      </c>
      <c r="AZ37" s="7"/>
      <c r="BA37" s="9">
        <f t="shared" ca="1" si="5"/>
        <v>0</v>
      </c>
      <c r="BC37" s="10">
        <f t="shared" ca="1" si="6"/>
        <v>0</v>
      </c>
      <c r="BD37" s="19">
        <f t="shared" si="25"/>
        <v>0</v>
      </c>
      <c r="BE37" s="1">
        <f>IF(BD37=0,0,INDEX(Catégories!$D$20:$R$20,1,'Echantillon (3)'!BD37))</f>
        <v>0</v>
      </c>
      <c r="BF37" s="38">
        <f t="shared" ca="1" si="21"/>
        <v>0</v>
      </c>
    </row>
    <row r="38" spans="1:58" x14ac:dyDescent="0.3">
      <c r="A38" s="53">
        <f t="shared" ca="1" si="22"/>
        <v>17</v>
      </c>
      <c r="B38" s="19">
        <f ca="1">IF(A38=0,0,HLOOKUP(A38-1,OFFSET(Catégories!$D$18:$D$19,0,0,2,Catégories!$C$17),2,TRUE))</f>
        <v>6</v>
      </c>
      <c r="C38" s="19">
        <f ca="1">IF(A38=0,0,A38-OFFSET(Catégories!$D$18,0,B38-1,,))</f>
        <v>1</v>
      </c>
      <c r="F38" s="1" t="str">
        <f ca="1">IF(A38=0,0,INDEX(Catégories!$D$20:$R$20,1,'Echantillon (3)'!B38))</f>
        <v>6. Textiles sanitaires</v>
      </c>
      <c r="G38" s="1" t="str">
        <f ca="1">IF(A38=0,0,INDEX(OFFSET(Catégories!$D$21:$D$31,0,0,10,Catégories!$C$17),'Echantillon (3)'!C38,'Echantillon (3)'!B38))</f>
        <v xml:space="preserve">6.1 Fraction hygiénique </v>
      </c>
      <c r="I38" s="41">
        <v>0</v>
      </c>
      <c r="J38" s="41">
        <v>0</v>
      </c>
      <c r="K38" s="41">
        <f t="shared" si="7"/>
        <v>0</v>
      </c>
      <c r="L38" s="6"/>
      <c r="M38" s="38">
        <f t="shared" si="8"/>
        <v>0</v>
      </c>
      <c r="N38" s="38"/>
      <c r="O38" s="38">
        <f t="shared" si="9"/>
        <v>0</v>
      </c>
      <c r="Q38" s="41">
        <v>0</v>
      </c>
      <c r="R38" s="41">
        <v>0</v>
      </c>
      <c r="S38" s="41">
        <f t="shared" si="10"/>
        <v>0</v>
      </c>
      <c r="T38" s="6"/>
      <c r="U38" s="38">
        <f t="shared" si="11"/>
        <v>0</v>
      </c>
      <c r="V38" s="38"/>
      <c r="W38" s="38">
        <f t="shared" si="12"/>
        <v>0</v>
      </c>
      <c r="Y38" s="41">
        <v>0</v>
      </c>
      <c r="Z38" s="41">
        <v>0</v>
      </c>
      <c r="AA38" s="41">
        <f t="shared" si="13"/>
        <v>0</v>
      </c>
      <c r="AB38" s="6"/>
      <c r="AC38" s="38">
        <f t="shared" si="14"/>
        <v>0</v>
      </c>
      <c r="AD38" s="38"/>
      <c r="AE38" s="38">
        <f t="shared" si="15"/>
        <v>0</v>
      </c>
      <c r="AH38" s="41">
        <f t="shared" si="16"/>
        <v>0</v>
      </c>
      <c r="AI38" s="41">
        <f t="shared" si="2"/>
        <v>0</v>
      </c>
      <c r="AJ38" s="41">
        <f t="shared" si="3"/>
        <v>0</v>
      </c>
      <c r="AK38" s="41">
        <f t="shared" ca="1" si="17"/>
        <v>0</v>
      </c>
      <c r="AL38" s="38">
        <f t="shared" ca="1" si="18"/>
        <v>0</v>
      </c>
      <c r="AO38" s="1" t="str">
        <f ca="1">IF(A38=0,0,INDEX(OFFSET(Catégories!$D$21:$D$31,0,0,10,Catégories!$C$17),'Echantillon (3)'!C38,'Echantillon (3)'!B38))</f>
        <v xml:space="preserve">6.1 Fraction hygiénique </v>
      </c>
      <c r="AP38" s="38">
        <f t="shared" ca="1" si="4"/>
        <v>0</v>
      </c>
      <c r="AR38" s="19">
        <f t="shared" si="23"/>
        <v>0</v>
      </c>
      <c r="AS38" s="1">
        <f>IF(AR38=0,0,INDEX(Catégories!$D$20:$R$20,1,'Echantillon (3)'!AR38))</f>
        <v>0</v>
      </c>
      <c r="AT38" s="38">
        <f t="shared" ca="1" si="19"/>
        <v>0</v>
      </c>
      <c r="AU38" s="19">
        <f t="shared" si="24"/>
        <v>0</v>
      </c>
      <c r="AV38" s="1">
        <f>IF(AU38=0,0,INDEX(Catégories!$D$20:$R$20,1,'Echantillon (3)'!AU38))</f>
        <v>0</v>
      </c>
      <c r="AW38" s="38">
        <f t="shared" ca="1" si="26"/>
        <v>0</v>
      </c>
      <c r="AX38" s="38"/>
      <c r="AY38" s="40">
        <f t="shared" ca="1" si="20"/>
        <v>0</v>
      </c>
      <c r="AZ38" s="7"/>
      <c r="BA38" s="9">
        <f t="shared" ca="1" si="5"/>
        <v>0</v>
      </c>
      <c r="BC38" s="10">
        <f t="shared" ca="1" si="6"/>
        <v>0</v>
      </c>
      <c r="BD38" s="19">
        <f t="shared" si="25"/>
        <v>0</v>
      </c>
      <c r="BE38" s="1">
        <f>IF(BD38=0,0,INDEX(Catégories!$D$20:$R$20,1,'Echantillon (3)'!BD38))</f>
        <v>0</v>
      </c>
      <c r="BF38" s="38">
        <f t="shared" ca="1" si="21"/>
        <v>0</v>
      </c>
    </row>
    <row r="39" spans="1:58" x14ac:dyDescent="0.3">
      <c r="A39" s="53">
        <f t="shared" ca="1" si="22"/>
        <v>18</v>
      </c>
      <c r="B39" s="19">
        <f ca="1">IF(A39=0,0,HLOOKUP(A39-1,OFFSET(Catégories!$D$18:$D$19,0,0,2,Catégories!$C$17),2,TRUE))</f>
        <v>6</v>
      </c>
      <c r="C39" s="19">
        <f ca="1">IF(A39=0,0,A39-OFFSET(Catégories!$D$18,0,B39-1,,))</f>
        <v>2</v>
      </c>
      <c r="F39" s="1" t="str">
        <f ca="1">IF(A39=0,0,INDEX(Catégories!$D$20:$R$20,1,'Echantillon (3)'!B39))</f>
        <v>6. Textiles sanitaires</v>
      </c>
      <c r="G39" s="1" t="str">
        <f ca="1">IF(A39=0,0,INDEX(OFFSET(Catégories!$D$21:$D$31,0,0,10,Catégories!$C$17),'Echantillon (3)'!C39,'Echantillon (3)'!B39))</f>
        <v xml:space="preserve">6.2 Fraction papiers souillés </v>
      </c>
      <c r="I39" s="41">
        <v>0</v>
      </c>
      <c r="J39" s="41">
        <v>0</v>
      </c>
      <c r="K39" s="41">
        <f t="shared" si="7"/>
        <v>0</v>
      </c>
      <c r="L39" s="6"/>
      <c r="M39" s="38">
        <f t="shared" si="8"/>
        <v>0</v>
      </c>
      <c r="N39" s="38"/>
      <c r="O39" s="38">
        <f t="shared" si="9"/>
        <v>0</v>
      </c>
      <c r="Q39" s="41">
        <v>0</v>
      </c>
      <c r="R39" s="41">
        <v>0</v>
      </c>
      <c r="S39" s="41">
        <f t="shared" si="10"/>
        <v>0</v>
      </c>
      <c r="T39" s="6"/>
      <c r="U39" s="38">
        <f t="shared" si="11"/>
        <v>0</v>
      </c>
      <c r="V39" s="38"/>
      <c r="W39" s="38">
        <f t="shared" si="12"/>
        <v>0</v>
      </c>
      <c r="Y39" s="41">
        <v>0</v>
      </c>
      <c r="Z39" s="41">
        <v>0</v>
      </c>
      <c r="AA39" s="41">
        <f t="shared" si="13"/>
        <v>0</v>
      </c>
      <c r="AB39" s="6"/>
      <c r="AC39" s="38">
        <f t="shared" si="14"/>
        <v>0</v>
      </c>
      <c r="AD39" s="38"/>
      <c r="AE39" s="38">
        <f t="shared" si="15"/>
        <v>0</v>
      </c>
      <c r="AH39" s="41">
        <f t="shared" si="16"/>
        <v>0</v>
      </c>
      <c r="AI39" s="41">
        <f t="shared" si="2"/>
        <v>0</v>
      </c>
      <c r="AJ39" s="41">
        <f t="shared" si="3"/>
        <v>0</v>
      </c>
      <c r="AK39" s="41">
        <f t="shared" ca="1" si="17"/>
        <v>0</v>
      </c>
      <c r="AL39" s="38">
        <f t="shared" ca="1" si="18"/>
        <v>0</v>
      </c>
      <c r="AO39" s="1" t="str">
        <f ca="1">IF(A39=0,0,INDEX(OFFSET(Catégories!$D$21:$D$31,0,0,10,Catégories!$C$17),'Echantillon (3)'!C39,'Echantillon (3)'!B39))</f>
        <v xml:space="preserve">6.2 Fraction papiers souillés </v>
      </c>
      <c r="AP39" s="38">
        <f t="shared" ca="1" si="4"/>
        <v>0</v>
      </c>
      <c r="AR39" s="19">
        <f t="shared" si="23"/>
        <v>0</v>
      </c>
      <c r="AS39" s="1">
        <f>IF(AR39=0,0,INDEX(Catégories!$D$20:$R$20,1,'Echantillon (3)'!AR39))</f>
        <v>0</v>
      </c>
      <c r="AT39" s="38">
        <f t="shared" ca="1" si="19"/>
        <v>0</v>
      </c>
      <c r="AU39" s="19">
        <f t="shared" si="24"/>
        <v>0</v>
      </c>
      <c r="AV39" s="1">
        <f>IF(AU39=0,0,INDEX(Catégories!$D$20:$R$20,1,'Echantillon (3)'!AU39))</f>
        <v>0</v>
      </c>
      <c r="AW39" s="38">
        <f t="shared" ca="1" si="26"/>
        <v>0</v>
      </c>
      <c r="AX39" s="38"/>
      <c r="AY39" s="40">
        <f t="shared" ca="1" si="20"/>
        <v>0</v>
      </c>
      <c r="AZ39" s="7"/>
      <c r="BA39" s="9">
        <f t="shared" ca="1" si="5"/>
        <v>0</v>
      </c>
      <c r="BC39" s="10">
        <f t="shared" ca="1" si="6"/>
        <v>0</v>
      </c>
      <c r="BD39" s="19">
        <f t="shared" si="25"/>
        <v>0</v>
      </c>
      <c r="BE39" s="1">
        <f>IF(BD39=0,0,INDEX(Catégories!$D$20:$R$20,1,'Echantillon (3)'!BD39))</f>
        <v>0</v>
      </c>
      <c r="BF39" s="38">
        <f t="shared" ca="1" si="21"/>
        <v>0</v>
      </c>
    </row>
    <row r="40" spans="1:58" x14ac:dyDescent="0.3">
      <c r="A40" s="53">
        <f t="shared" ca="1" si="22"/>
        <v>19</v>
      </c>
      <c r="B40" s="19">
        <f ca="1">IF(A40=0,0,HLOOKUP(A40-1,OFFSET(Catégories!$D$18:$D$19,0,0,2,Catégories!$C$17),2,TRUE))</f>
        <v>7</v>
      </c>
      <c r="C40" s="19">
        <f ca="1">IF(A40=0,0,A40-OFFSET(Catégories!$D$18,0,B40-1,,))</f>
        <v>1</v>
      </c>
      <c r="F40" s="1" t="str">
        <f ca="1">IF(A40=0,0,INDEX(Catégories!$D$20:$R$20,1,'Echantillon (3)'!B40))</f>
        <v>7. Plastiques</v>
      </c>
      <c r="G40" s="1" t="str">
        <f ca="1">IF(A40=0,0,INDEX(OFFSET(Catégories!$D$21:$D$31,0,0,10,Catégories!$C$17),'Echantillon (3)'!C40,'Echantillon (3)'!B40))</f>
        <v>7,1 Sacs de caisse</v>
      </c>
      <c r="I40" s="41">
        <v>0</v>
      </c>
      <c r="J40" s="41">
        <v>0</v>
      </c>
      <c r="K40" s="41">
        <f t="shared" si="7"/>
        <v>0</v>
      </c>
      <c r="L40" s="6"/>
      <c r="M40" s="38">
        <f t="shared" si="8"/>
        <v>0</v>
      </c>
      <c r="N40" s="38"/>
      <c r="O40" s="38">
        <f t="shared" si="9"/>
        <v>0</v>
      </c>
      <c r="Q40" s="41">
        <v>5</v>
      </c>
      <c r="R40" s="41">
        <v>0</v>
      </c>
      <c r="S40" s="41">
        <f t="shared" si="10"/>
        <v>5</v>
      </c>
      <c r="T40" s="6"/>
      <c r="U40" s="38">
        <f t="shared" ca="1" si="11"/>
        <v>1</v>
      </c>
      <c r="V40" s="38"/>
      <c r="W40" s="38">
        <f t="shared" si="12"/>
        <v>0.34965034965034963</v>
      </c>
      <c r="Y40" s="41">
        <v>5</v>
      </c>
      <c r="Z40" s="41">
        <v>0</v>
      </c>
      <c r="AA40" s="41">
        <f t="shared" si="13"/>
        <v>5</v>
      </c>
      <c r="AB40" s="6"/>
      <c r="AC40" s="38">
        <f t="shared" ca="1" si="14"/>
        <v>1</v>
      </c>
      <c r="AD40" s="38"/>
      <c r="AE40" s="38">
        <f t="shared" si="15"/>
        <v>0.29940119760479045</v>
      </c>
      <c r="AH40" s="41">
        <f t="shared" si="16"/>
        <v>0</v>
      </c>
      <c r="AI40" s="41">
        <f t="shared" si="2"/>
        <v>70.069930069930066</v>
      </c>
      <c r="AJ40" s="41">
        <f t="shared" si="3"/>
        <v>36</v>
      </c>
      <c r="AK40" s="41">
        <f t="shared" ca="1" si="17"/>
        <v>106.06993006993007</v>
      </c>
      <c r="AL40" s="38">
        <f t="shared" ca="1" si="18"/>
        <v>1</v>
      </c>
      <c r="AO40" s="1" t="str">
        <f ca="1">IF(A40=0,0,INDEX(OFFSET(Catégories!$D$21:$D$31,0,0,10,Catégories!$C$17),'Echantillon (3)'!C40,'Echantillon (3)'!B40))</f>
        <v>7,1 Sacs de caisse</v>
      </c>
      <c r="AP40" s="38">
        <f t="shared" ca="1" si="4"/>
        <v>0.19285441830896377</v>
      </c>
      <c r="AR40" s="19">
        <f t="shared" si="23"/>
        <v>0</v>
      </c>
      <c r="AS40" s="1">
        <f>IF(AR40=0,0,INDEX(Catégories!$D$20:$R$20,1,'Echantillon (3)'!AR40))</f>
        <v>0</v>
      </c>
      <c r="AT40" s="38">
        <f t="shared" ca="1" si="19"/>
        <v>0</v>
      </c>
      <c r="AU40" s="19">
        <f t="shared" si="24"/>
        <v>0</v>
      </c>
      <c r="AV40" s="1">
        <f>IF(AU40=0,0,INDEX(Catégories!$D$20:$R$20,1,'Echantillon (3)'!AU40))</f>
        <v>0</v>
      </c>
      <c r="AW40" s="38">
        <f t="shared" ca="1" si="26"/>
        <v>0</v>
      </c>
      <c r="AX40" s="38"/>
      <c r="AY40" s="40">
        <f t="shared" ca="1" si="20"/>
        <v>0</v>
      </c>
      <c r="AZ40" s="7"/>
      <c r="BA40" s="9">
        <f t="shared" ca="1" si="5"/>
        <v>0</v>
      </c>
      <c r="BC40" s="10">
        <f t="shared" ca="1" si="6"/>
        <v>0</v>
      </c>
      <c r="BD40" s="19">
        <f t="shared" si="25"/>
        <v>0</v>
      </c>
      <c r="BE40" s="1">
        <f>IF(BD40=0,0,INDEX(Catégories!$D$20:$R$20,1,'Echantillon (3)'!BD40))</f>
        <v>0</v>
      </c>
      <c r="BF40" s="38">
        <f t="shared" ca="1" si="21"/>
        <v>0</v>
      </c>
    </row>
    <row r="41" spans="1:58" x14ac:dyDescent="0.3">
      <c r="A41" s="53">
        <f t="shared" ca="1" si="22"/>
        <v>20</v>
      </c>
      <c r="B41" s="19">
        <f ca="1">IF(A41=0,0,HLOOKUP(A41-1,OFFSET(Catégories!$D$18:$D$19,0,0,2,Catégories!$C$17),2,TRUE))</f>
        <v>7</v>
      </c>
      <c r="C41" s="19">
        <f ca="1">IF(A41=0,0,A41-OFFSET(Catégories!$D$18,0,B41-1,,))</f>
        <v>2</v>
      </c>
      <c r="F41" s="1" t="str">
        <f ca="1">IF(A41=0,0,INDEX(Catégories!$D$20:$R$20,1,'Echantillon (3)'!B41))</f>
        <v>7. Plastiques</v>
      </c>
      <c r="G41" s="1" t="str">
        <f ca="1">IF(A41=0,0,INDEX(OFFSET(Catégories!$D$21:$D$31,0,0,10,Catégories!$C$17),'Echantillon (3)'!C41,'Echantillon (3)'!B41))</f>
        <v xml:space="preserve">7.2 Autres films polyoléfines 
(PE et PP) </v>
      </c>
      <c r="I41" s="41">
        <v>0</v>
      </c>
      <c r="J41" s="41">
        <v>0</v>
      </c>
      <c r="K41" s="41">
        <f t="shared" si="7"/>
        <v>0</v>
      </c>
      <c r="L41" s="6"/>
      <c r="M41" s="38">
        <f t="shared" si="8"/>
        <v>0</v>
      </c>
      <c r="N41" s="38"/>
      <c r="O41" s="38">
        <f t="shared" si="9"/>
        <v>0</v>
      </c>
      <c r="Q41" s="41">
        <v>0</v>
      </c>
      <c r="R41" s="41">
        <v>0</v>
      </c>
      <c r="S41" s="41">
        <f t="shared" si="10"/>
        <v>0</v>
      </c>
      <c r="T41" s="6"/>
      <c r="U41" s="38">
        <f t="shared" si="11"/>
        <v>0</v>
      </c>
      <c r="V41" s="38"/>
      <c r="W41" s="38">
        <f t="shared" si="12"/>
        <v>0</v>
      </c>
      <c r="Y41" s="41">
        <v>0</v>
      </c>
      <c r="Z41" s="41">
        <v>0</v>
      </c>
      <c r="AA41" s="41">
        <f t="shared" si="13"/>
        <v>0</v>
      </c>
      <c r="AB41" s="6"/>
      <c r="AC41" s="38">
        <f t="shared" si="14"/>
        <v>0</v>
      </c>
      <c r="AD41" s="38"/>
      <c r="AE41" s="38">
        <f t="shared" si="15"/>
        <v>0</v>
      </c>
      <c r="AH41" s="41">
        <f t="shared" si="16"/>
        <v>0</v>
      </c>
      <c r="AI41" s="41">
        <f t="shared" si="2"/>
        <v>0</v>
      </c>
      <c r="AJ41" s="41">
        <f t="shared" si="3"/>
        <v>0</v>
      </c>
      <c r="AK41" s="41">
        <f t="shared" ca="1" si="17"/>
        <v>0</v>
      </c>
      <c r="AL41" s="38">
        <f t="shared" ca="1" si="18"/>
        <v>0</v>
      </c>
      <c r="AO41" s="1" t="str">
        <f ca="1">IF(A41=0,0,INDEX(OFFSET(Catégories!$D$21:$D$31,0,0,10,Catégories!$C$17),'Echantillon (3)'!C41,'Echantillon (3)'!B41))</f>
        <v xml:space="preserve">7.2 Autres films polyoléfines 
(PE et PP) </v>
      </c>
      <c r="AP41" s="38">
        <f t="shared" ca="1" si="4"/>
        <v>0</v>
      </c>
      <c r="AR41" s="19">
        <f t="shared" si="23"/>
        <v>0</v>
      </c>
      <c r="AS41" s="1">
        <f>IF(AR41=0,0,INDEX(Catégories!$D$20:$R$20,1,'Echantillon (3)'!AR41))</f>
        <v>0</v>
      </c>
      <c r="AT41" s="38">
        <f t="shared" ca="1" si="19"/>
        <v>0</v>
      </c>
      <c r="AU41" s="19">
        <f t="shared" si="24"/>
        <v>0</v>
      </c>
      <c r="AV41" s="1">
        <f>IF(AU41=0,0,INDEX(Catégories!$D$20:$R$20,1,'Echantillon (3)'!AU41))</f>
        <v>0</v>
      </c>
      <c r="AW41" s="38">
        <f t="shared" ca="1" si="26"/>
        <v>0</v>
      </c>
      <c r="AX41" s="38"/>
      <c r="AY41" s="40">
        <f t="shared" ca="1" si="20"/>
        <v>0</v>
      </c>
      <c r="AZ41" s="7"/>
      <c r="BA41" s="9">
        <f t="shared" ca="1" si="5"/>
        <v>0</v>
      </c>
      <c r="BC41" s="10">
        <f t="shared" ca="1" si="6"/>
        <v>0</v>
      </c>
      <c r="BD41" s="19">
        <f t="shared" si="25"/>
        <v>0</v>
      </c>
      <c r="BE41" s="1">
        <f>IF(BD41=0,0,INDEX(Catégories!$D$20:$R$20,1,'Echantillon (3)'!BD41))</f>
        <v>0</v>
      </c>
      <c r="BF41" s="38">
        <f t="shared" ca="1" si="21"/>
        <v>0</v>
      </c>
    </row>
    <row r="42" spans="1:58" x14ac:dyDescent="0.3">
      <c r="A42" s="53">
        <f t="shared" ca="1" si="22"/>
        <v>21</v>
      </c>
      <c r="B42" s="19">
        <f ca="1">IF(A42=0,0,HLOOKUP(A42-1,OFFSET(Catégories!$D$18:$D$19,0,0,2,Catégories!$C$17),2,TRUE))</f>
        <v>7</v>
      </c>
      <c r="C42" s="19">
        <f ca="1">IF(A42=0,0,A42-OFFSET(Catégories!$D$18,0,B42-1,,))</f>
        <v>3</v>
      </c>
      <c r="F42" s="1" t="str">
        <f ca="1">IF(A42=0,0,INDEX(Catégories!$D$20:$R$20,1,'Echantillon (3)'!B42))</f>
        <v>7. Plastiques</v>
      </c>
      <c r="G42" s="1" t="str">
        <f ca="1">IF(A42=0,0,INDEX(OFFSET(Catégories!$D$21:$D$31,0,0,10,Catégories!$C$17),'Echantillon (3)'!C42,'Echantillon (3)'!B42))</f>
        <v>7.3 Bouteilles d'eau</v>
      </c>
      <c r="I42" s="41">
        <v>0</v>
      </c>
      <c r="J42" s="41">
        <v>0</v>
      </c>
      <c r="K42" s="41">
        <f t="shared" si="7"/>
        <v>0</v>
      </c>
      <c r="L42" s="6"/>
      <c r="M42" s="38">
        <f t="shared" si="8"/>
        <v>0</v>
      </c>
      <c r="N42" s="38"/>
      <c r="O42" s="38">
        <f t="shared" si="9"/>
        <v>0</v>
      </c>
      <c r="Q42" s="41">
        <v>0</v>
      </c>
      <c r="R42" s="41">
        <v>0</v>
      </c>
      <c r="S42" s="41">
        <f t="shared" si="10"/>
        <v>0</v>
      </c>
      <c r="T42" s="6"/>
      <c r="U42" s="38">
        <f t="shared" si="11"/>
        <v>0</v>
      </c>
      <c r="V42" s="38"/>
      <c r="W42" s="38">
        <f t="shared" si="12"/>
        <v>0</v>
      </c>
      <c r="Y42" s="41">
        <v>0</v>
      </c>
      <c r="Z42" s="41">
        <v>0</v>
      </c>
      <c r="AA42" s="41">
        <f t="shared" si="13"/>
        <v>0</v>
      </c>
      <c r="AB42" s="6"/>
      <c r="AC42" s="38">
        <f t="shared" si="14"/>
        <v>0</v>
      </c>
      <c r="AD42" s="38"/>
      <c r="AE42" s="38">
        <f t="shared" si="15"/>
        <v>0</v>
      </c>
      <c r="AH42" s="41">
        <f t="shared" si="16"/>
        <v>0</v>
      </c>
      <c r="AI42" s="41">
        <f t="shared" si="2"/>
        <v>0</v>
      </c>
      <c r="AJ42" s="41">
        <f t="shared" si="3"/>
        <v>0</v>
      </c>
      <c r="AK42" s="41">
        <f t="shared" ca="1" si="17"/>
        <v>0</v>
      </c>
      <c r="AL42" s="38">
        <f t="shared" ca="1" si="18"/>
        <v>0</v>
      </c>
      <c r="AO42" s="1" t="str">
        <f ca="1">IF(A42=0,0,INDEX(OFFSET(Catégories!$D$21:$D$31,0,0,10,Catégories!$C$17),'Echantillon (3)'!C42,'Echantillon (3)'!B42))</f>
        <v>7.3 Bouteilles d'eau</v>
      </c>
      <c r="AP42" s="38">
        <f t="shared" ca="1" si="4"/>
        <v>0</v>
      </c>
      <c r="AR42" s="19">
        <f t="shared" si="23"/>
        <v>0</v>
      </c>
      <c r="AS42" s="1">
        <f>IF(AR42=0,0,INDEX(Catégories!$D$20:$R$20,1,'Echantillon (3)'!AR42))</f>
        <v>0</v>
      </c>
      <c r="AT42" s="38">
        <f t="shared" ca="1" si="19"/>
        <v>0</v>
      </c>
      <c r="AU42" s="19">
        <f t="shared" si="24"/>
        <v>0</v>
      </c>
      <c r="AV42" s="1">
        <f>IF(AU42=0,0,INDEX(Catégories!$D$20:$R$20,1,'Echantillon (3)'!AU42))</f>
        <v>0</v>
      </c>
      <c r="AW42" s="38">
        <f t="shared" ca="1" si="26"/>
        <v>0</v>
      </c>
      <c r="AX42" s="38"/>
      <c r="AY42" s="40">
        <f t="shared" ca="1" si="20"/>
        <v>0</v>
      </c>
      <c r="AZ42" s="7"/>
      <c r="BA42" s="9">
        <f t="shared" ca="1" si="5"/>
        <v>0</v>
      </c>
      <c r="BC42" s="10">
        <f t="shared" ca="1" si="6"/>
        <v>0</v>
      </c>
      <c r="BD42" s="19">
        <f t="shared" si="25"/>
        <v>0</v>
      </c>
      <c r="BE42" s="1">
        <f>IF(BD42=0,0,INDEX(Catégories!$D$20:$R$20,1,'Echantillon (3)'!BD42))</f>
        <v>0</v>
      </c>
      <c r="BF42" s="38">
        <f t="shared" ca="1" si="21"/>
        <v>0</v>
      </c>
    </row>
    <row r="43" spans="1:58" x14ac:dyDescent="0.3">
      <c r="A43" s="53">
        <f t="shared" ca="1" si="22"/>
        <v>22</v>
      </c>
      <c r="B43" s="19">
        <f ca="1">IF(A43=0,0,HLOOKUP(A43-1,OFFSET(Catégories!$D$18:$D$19,0,0,2,Catégories!$C$17),2,TRUE))</f>
        <v>7</v>
      </c>
      <c r="C43" s="19">
        <f ca="1">IF(A43=0,0,A43-OFFSET(Catégories!$D$18,0,B43-1,,))</f>
        <v>4</v>
      </c>
      <c r="F43" s="1" t="str">
        <f ca="1">IF(A43=0,0,INDEX(Catégories!$D$20:$R$20,1,'Echantillon (3)'!B43))</f>
        <v>7. Plastiques</v>
      </c>
      <c r="G43" s="1" t="str">
        <f ca="1">IF(A43=0,0,INDEX(OFFSET(Catégories!$D$21:$D$31,0,0,10,Catégories!$C$17),'Echantillon (3)'!C43,'Echantillon (3)'!B43))</f>
        <v xml:space="preserve">7.4 Bouteilles et flacons en PET </v>
      </c>
      <c r="I43" s="41">
        <v>0</v>
      </c>
      <c r="J43" s="41">
        <v>0</v>
      </c>
      <c r="K43" s="41">
        <f t="shared" si="7"/>
        <v>0</v>
      </c>
      <c r="L43" s="6"/>
      <c r="M43" s="38">
        <f t="shared" si="8"/>
        <v>0</v>
      </c>
      <c r="N43" s="38"/>
      <c r="O43" s="38">
        <f t="shared" si="9"/>
        <v>0</v>
      </c>
      <c r="Q43" s="41">
        <v>0</v>
      </c>
      <c r="R43" s="41">
        <v>0</v>
      </c>
      <c r="S43" s="41">
        <f t="shared" si="10"/>
        <v>0</v>
      </c>
      <c r="T43" s="6"/>
      <c r="U43" s="38">
        <f t="shared" si="11"/>
        <v>0</v>
      </c>
      <c r="V43" s="38"/>
      <c r="W43" s="38">
        <f t="shared" si="12"/>
        <v>0</v>
      </c>
      <c r="Y43" s="41">
        <v>0</v>
      </c>
      <c r="Z43" s="41">
        <v>0</v>
      </c>
      <c r="AA43" s="41">
        <f t="shared" si="13"/>
        <v>0</v>
      </c>
      <c r="AB43" s="6"/>
      <c r="AC43" s="38">
        <f t="shared" si="14"/>
        <v>0</v>
      </c>
      <c r="AD43" s="38"/>
      <c r="AE43" s="38">
        <f t="shared" si="15"/>
        <v>0</v>
      </c>
      <c r="AH43" s="41">
        <f t="shared" si="16"/>
        <v>0</v>
      </c>
      <c r="AI43" s="41">
        <f t="shared" si="2"/>
        <v>0</v>
      </c>
      <c r="AJ43" s="41">
        <f t="shared" si="3"/>
        <v>0</v>
      </c>
      <c r="AK43" s="41">
        <f t="shared" ca="1" si="17"/>
        <v>0</v>
      </c>
      <c r="AL43" s="38">
        <f t="shared" ca="1" si="18"/>
        <v>0</v>
      </c>
      <c r="AO43" s="1" t="str">
        <f ca="1">IF(A43=0,0,INDEX(OFFSET(Catégories!$D$21:$D$31,0,0,10,Catégories!$C$17),'Echantillon (3)'!C43,'Echantillon (3)'!B43))</f>
        <v xml:space="preserve">7.4 Bouteilles et flacons en PET </v>
      </c>
      <c r="AP43" s="38">
        <f t="shared" ca="1" si="4"/>
        <v>0</v>
      </c>
      <c r="AR43" s="19">
        <f t="shared" si="23"/>
        <v>0</v>
      </c>
      <c r="AS43" s="1">
        <f>IF(AR43=0,0,INDEX(Catégories!$D$20:$R$20,1,'Echantillon (3)'!AR43))</f>
        <v>0</v>
      </c>
      <c r="AT43" s="38">
        <f t="shared" ca="1" si="19"/>
        <v>0</v>
      </c>
      <c r="AU43" s="19">
        <f t="shared" si="24"/>
        <v>0</v>
      </c>
      <c r="AV43" s="1">
        <f>IF(AU43=0,0,INDEX(Catégories!$D$20:$R$20,1,'Echantillon (3)'!AU43))</f>
        <v>0</v>
      </c>
      <c r="AW43" s="38">
        <f t="shared" ca="1" si="26"/>
        <v>0</v>
      </c>
      <c r="AX43" s="38"/>
      <c r="AY43" s="40">
        <f t="shared" ca="1" si="20"/>
        <v>0</v>
      </c>
      <c r="AZ43" s="7"/>
      <c r="BA43" s="9">
        <f t="shared" ca="1" si="5"/>
        <v>0</v>
      </c>
      <c r="BC43" s="10">
        <f t="shared" ca="1" si="6"/>
        <v>0</v>
      </c>
      <c r="BD43" s="19">
        <f t="shared" si="25"/>
        <v>0</v>
      </c>
      <c r="BE43" s="1">
        <f>IF(BD43=0,0,INDEX(Catégories!$D$20:$R$20,1,'Echantillon (3)'!BD43))</f>
        <v>0</v>
      </c>
      <c r="BF43" s="38">
        <f t="shared" ca="1" si="21"/>
        <v>0</v>
      </c>
    </row>
    <row r="44" spans="1:58" x14ac:dyDescent="0.3">
      <c r="A44" s="53">
        <f t="shared" ca="1" si="22"/>
        <v>23</v>
      </c>
      <c r="B44" s="19">
        <f ca="1">IF(A44=0,0,HLOOKUP(A44-1,OFFSET(Catégories!$D$18:$D$19,0,0,2,Catégories!$C$17),2,TRUE))</f>
        <v>7</v>
      </c>
      <c r="C44" s="19">
        <f ca="1">IF(A44=0,0,A44-OFFSET(Catégories!$D$18,0,B44-1,,))</f>
        <v>5</v>
      </c>
      <c r="F44" s="1" t="str">
        <f ca="1">IF(A44=0,0,INDEX(Catégories!$D$20:$R$20,1,'Echantillon (3)'!B44))</f>
        <v>7. Plastiques</v>
      </c>
      <c r="G44" s="1" t="str">
        <f ca="1">IF(A44=0,0,INDEX(OFFSET(Catégories!$D$21:$D$31,0,0,10,Catégories!$C$17),'Echantillon (3)'!C44,'Echantillon (3)'!B44))</f>
        <v>7.5 Bouteilles et flacons polyoléfines</v>
      </c>
      <c r="I44" s="41">
        <v>0</v>
      </c>
      <c r="J44" s="41">
        <v>0</v>
      </c>
      <c r="K44" s="41">
        <f t="shared" si="7"/>
        <v>0</v>
      </c>
      <c r="L44" s="6"/>
      <c r="M44" s="38">
        <f t="shared" si="8"/>
        <v>0</v>
      </c>
      <c r="N44" s="38"/>
      <c r="O44" s="38">
        <f t="shared" si="9"/>
        <v>0</v>
      </c>
      <c r="Q44" s="41">
        <v>0</v>
      </c>
      <c r="R44" s="41">
        <v>0</v>
      </c>
      <c r="S44" s="41">
        <f t="shared" si="10"/>
        <v>0</v>
      </c>
      <c r="T44" s="6"/>
      <c r="U44" s="38">
        <f t="shared" si="11"/>
        <v>0</v>
      </c>
      <c r="V44" s="38"/>
      <c r="W44" s="38">
        <f t="shared" si="12"/>
        <v>0</v>
      </c>
      <c r="Y44" s="41">
        <v>0</v>
      </c>
      <c r="Z44" s="41">
        <v>0</v>
      </c>
      <c r="AA44" s="41">
        <f t="shared" si="13"/>
        <v>0</v>
      </c>
      <c r="AB44" s="6"/>
      <c r="AC44" s="38">
        <f t="shared" si="14"/>
        <v>0</v>
      </c>
      <c r="AD44" s="38"/>
      <c r="AE44" s="38">
        <f t="shared" si="15"/>
        <v>0</v>
      </c>
      <c r="AH44" s="41">
        <f t="shared" si="16"/>
        <v>0</v>
      </c>
      <c r="AI44" s="41">
        <f t="shared" si="2"/>
        <v>0</v>
      </c>
      <c r="AJ44" s="41">
        <f t="shared" si="3"/>
        <v>0</v>
      </c>
      <c r="AK44" s="41">
        <f t="shared" ca="1" si="17"/>
        <v>0</v>
      </c>
      <c r="AL44" s="38">
        <f t="shared" ca="1" si="18"/>
        <v>0</v>
      </c>
      <c r="AO44" s="1" t="str">
        <f ca="1">IF(A44=0,0,INDEX(OFFSET(Catégories!$D$21:$D$31,0,0,10,Catégories!$C$17),'Echantillon (3)'!C44,'Echantillon (3)'!B44))</f>
        <v>7.5 Bouteilles et flacons polyoléfines</v>
      </c>
      <c r="AP44" s="38">
        <f t="shared" ca="1" si="4"/>
        <v>0</v>
      </c>
      <c r="AT44" s="38">
        <f t="shared" ca="1" si="19"/>
        <v>0</v>
      </c>
      <c r="AW44" s="36"/>
      <c r="AX44" s="36"/>
      <c r="AY44" s="40">
        <f t="shared" si="20"/>
        <v>0</v>
      </c>
      <c r="BA44" s="9">
        <f t="shared" ca="1" si="5"/>
        <v>0</v>
      </c>
      <c r="BC44" s="10">
        <f t="shared" ca="1" si="6"/>
        <v>0</v>
      </c>
      <c r="BF44" s="38">
        <f t="shared" ca="1" si="21"/>
        <v>0</v>
      </c>
    </row>
    <row r="45" spans="1:58" x14ac:dyDescent="0.3">
      <c r="A45" s="53">
        <f t="shared" ca="1" si="22"/>
        <v>24</v>
      </c>
      <c r="B45" s="19">
        <f ca="1">IF(A45=0,0,HLOOKUP(A45-1,OFFSET(Catégories!$D$18:$D$19,0,0,2,Catégories!$C$17),2,TRUE))</f>
        <v>7</v>
      </c>
      <c r="C45" s="19">
        <f ca="1">IF(A45=0,0,A45-OFFSET(Catégories!$D$18,0,B45-1,,))</f>
        <v>6</v>
      </c>
      <c r="F45" s="1" t="str">
        <f ca="1">IF(A45=0,0,INDEX(Catégories!$D$20:$R$20,1,'Echantillon (3)'!B45))</f>
        <v>7. Plastiques</v>
      </c>
      <c r="G45" s="1" t="str">
        <f ca="1">IF(A45=0,0,INDEX(OFFSET(Catégories!$D$21:$D$31,0,0,10,Catégories!$C$17),'Echantillon (3)'!C45,'Echantillon (3)'!B45))</f>
        <v>7.6 Emballage polystyrène expansé</v>
      </c>
      <c r="I45" s="41">
        <v>0</v>
      </c>
      <c r="J45" s="41">
        <v>0</v>
      </c>
      <c r="K45" s="41">
        <f t="shared" si="7"/>
        <v>0</v>
      </c>
      <c r="L45" s="6"/>
      <c r="M45" s="38">
        <f t="shared" si="8"/>
        <v>0</v>
      </c>
      <c r="N45" s="38"/>
      <c r="O45" s="38">
        <f t="shared" si="9"/>
        <v>0</v>
      </c>
      <c r="Q45" s="41">
        <v>0</v>
      </c>
      <c r="R45" s="41">
        <v>0</v>
      </c>
      <c r="S45" s="41">
        <f t="shared" si="10"/>
        <v>0</v>
      </c>
      <c r="T45" s="6"/>
      <c r="U45" s="38">
        <f t="shared" si="11"/>
        <v>0</v>
      </c>
      <c r="V45" s="38"/>
      <c r="W45" s="38">
        <f t="shared" si="12"/>
        <v>0</v>
      </c>
      <c r="Y45" s="41">
        <v>0</v>
      </c>
      <c r="Z45" s="41">
        <v>0</v>
      </c>
      <c r="AA45" s="41">
        <f t="shared" si="13"/>
        <v>0</v>
      </c>
      <c r="AB45" s="6"/>
      <c r="AC45" s="38">
        <f t="shared" si="14"/>
        <v>0</v>
      </c>
      <c r="AD45" s="38"/>
      <c r="AE45" s="38">
        <f t="shared" si="15"/>
        <v>0</v>
      </c>
      <c r="AH45" s="41">
        <f t="shared" si="16"/>
        <v>0</v>
      </c>
      <c r="AI45" s="41">
        <f t="shared" si="2"/>
        <v>0</v>
      </c>
      <c r="AJ45" s="41">
        <f t="shared" si="3"/>
        <v>0</v>
      </c>
      <c r="AK45" s="41">
        <f t="shared" ca="1" si="17"/>
        <v>0</v>
      </c>
      <c r="AL45" s="38">
        <f t="shared" ca="1" si="18"/>
        <v>0</v>
      </c>
      <c r="AO45" s="1" t="str">
        <f ca="1">IF(A45=0,0,INDEX(OFFSET(Catégories!$D$21:$D$31,0,0,10,Catégories!$C$17),'Echantillon (3)'!C45,'Echantillon (3)'!B45))</f>
        <v>7.6 Emballage polystyrène expansé</v>
      </c>
      <c r="AP45" s="38">
        <f t="shared" ca="1" si="4"/>
        <v>0</v>
      </c>
      <c r="AT45" s="38">
        <f t="shared" ca="1" si="19"/>
        <v>0</v>
      </c>
      <c r="AW45" s="36"/>
      <c r="AX45" s="36"/>
      <c r="AY45" s="40">
        <f t="shared" si="20"/>
        <v>0</v>
      </c>
      <c r="BA45" s="9">
        <f t="shared" ca="1" si="5"/>
        <v>0</v>
      </c>
      <c r="BC45" s="10">
        <f t="shared" ca="1" si="6"/>
        <v>0</v>
      </c>
      <c r="BF45" s="38">
        <f t="shared" ca="1" si="21"/>
        <v>0</v>
      </c>
    </row>
    <row r="46" spans="1:58" x14ac:dyDescent="0.3">
      <c r="A46" s="53">
        <f t="shared" ca="1" si="22"/>
        <v>25</v>
      </c>
      <c r="B46" s="19">
        <f ca="1">IF(A46=0,0,HLOOKUP(A46-1,OFFSET(Catégories!$D$18:$D$19,0,0,2,Catégories!$C$17),2,TRUE))</f>
        <v>7</v>
      </c>
      <c r="C46" s="19">
        <f ca="1">IF(A46=0,0,A46-OFFSET(Catégories!$D$18,0,B46-1,,))</f>
        <v>7</v>
      </c>
      <c r="F46" s="1" t="str">
        <f ca="1">IF(A46=0,0,INDEX(Catégories!$D$20:$R$20,1,'Echantillon (3)'!B46))</f>
        <v>7. Plastiques</v>
      </c>
      <c r="G46" s="1" t="str">
        <f ca="1">IF(A46=0,0,INDEX(OFFSET(Catégories!$D$21:$D$31,0,0,10,Catégories!$C$17),'Echantillon (3)'!C46,'Echantillon (3)'!B46))</f>
        <v>7.7 Autres emballages plastiques</v>
      </c>
      <c r="I46" s="41">
        <v>0</v>
      </c>
      <c r="J46" s="41">
        <v>0</v>
      </c>
      <c r="K46" s="41">
        <f t="shared" si="7"/>
        <v>0</v>
      </c>
      <c r="L46" s="6"/>
      <c r="M46" s="38">
        <f t="shared" si="8"/>
        <v>0</v>
      </c>
      <c r="N46" s="38"/>
      <c r="O46" s="38">
        <f t="shared" si="9"/>
        <v>0</v>
      </c>
      <c r="Q46" s="41">
        <v>0</v>
      </c>
      <c r="R46" s="41">
        <v>0</v>
      </c>
      <c r="S46" s="41">
        <f t="shared" si="10"/>
        <v>0</v>
      </c>
      <c r="T46" s="6"/>
      <c r="U46" s="38">
        <f t="shared" si="11"/>
        <v>0</v>
      </c>
      <c r="V46" s="38"/>
      <c r="W46" s="38">
        <f t="shared" si="12"/>
        <v>0</v>
      </c>
      <c r="Y46" s="41">
        <v>0</v>
      </c>
      <c r="Z46" s="41">
        <v>0</v>
      </c>
      <c r="AA46" s="41">
        <f t="shared" si="13"/>
        <v>0</v>
      </c>
      <c r="AB46" s="6"/>
      <c r="AC46" s="38">
        <f t="shared" si="14"/>
        <v>0</v>
      </c>
      <c r="AD46" s="38"/>
      <c r="AE46" s="38">
        <f t="shared" si="15"/>
        <v>0</v>
      </c>
      <c r="AH46" s="41">
        <f t="shared" si="16"/>
        <v>0</v>
      </c>
      <c r="AI46" s="41">
        <f t="shared" si="2"/>
        <v>0</v>
      </c>
      <c r="AJ46" s="41">
        <f t="shared" si="3"/>
        <v>0</v>
      </c>
      <c r="AK46" s="41">
        <f t="shared" ca="1" si="17"/>
        <v>0</v>
      </c>
      <c r="AL46" s="38">
        <f t="shared" ca="1" si="18"/>
        <v>0</v>
      </c>
      <c r="AO46" s="1" t="str">
        <f ca="1">IF(A46=0,0,INDEX(OFFSET(Catégories!$D$21:$D$31,0,0,10,Catégories!$C$17),'Echantillon (3)'!C46,'Echantillon (3)'!B46))</f>
        <v>7.7 Autres emballages plastiques</v>
      </c>
      <c r="AP46" s="38">
        <f t="shared" ca="1" si="4"/>
        <v>0</v>
      </c>
      <c r="AT46" s="38">
        <f t="shared" ca="1" si="19"/>
        <v>0</v>
      </c>
      <c r="AW46" s="36"/>
      <c r="AX46" s="36"/>
      <c r="AY46" s="40">
        <f t="shared" si="20"/>
        <v>0</v>
      </c>
      <c r="BA46" s="9">
        <f t="shared" ca="1" si="5"/>
        <v>0</v>
      </c>
      <c r="BC46" s="10">
        <f t="shared" ca="1" si="6"/>
        <v>0</v>
      </c>
      <c r="BF46" s="38">
        <f t="shared" ca="1" si="21"/>
        <v>0</v>
      </c>
    </row>
    <row r="47" spans="1:58" x14ac:dyDescent="0.3">
      <c r="A47" s="53">
        <f t="shared" ca="1" si="22"/>
        <v>26</v>
      </c>
      <c r="B47" s="19">
        <f ca="1">IF(A47=0,0,HLOOKUP(A47-1,OFFSET(Catégories!$D$18:$D$19,0,0,2,Catégories!$C$17),2,TRUE))</f>
        <v>7</v>
      </c>
      <c r="C47" s="19">
        <f ca="1">IF(A47=0,0,A47-OFFSET(Catégories!$D$18,0,B47-1,,))</f>
        <v>8</v>
      </c>
      <c r="F47" s="1" t="str">
        <f ca="1">IF(A47=0,0,INDEX(Catégories!$D$20:$R$20,1,'Echantillon (3)'!B47))</f>
        <v>7. Plastiques</v>
      </c>
      <c r="G47" s="1" t="str">
        <f ca="1">IF(A47=0,0,INDEX(OFFSET(Catégories!$D$21:$D$31,0,0,10,Catégories!$C$17),'Echantillon (3)'!C47,'Echantillon (3)'!B47))</f>
        <v>7.8 Autres plastiques</v>
      </c>
      <c r="I47" s="41">
        <v>0</v>
      </c>
      <c r="J47" s="41">
        <v>0</v>
      </c>
      <c r="K47" s="41">
        <f t="shared" si="7"/>
        <v>0</v>
      </c>
      <c r="L47" s="6"/>
      <c r="M47" s="38">
        <f t="shared" si="8"/>
        <v>0</v>
      </c>
      <c r="N47" s="38"/>
      <c r="O47" s="38">
        <f t="shared" si="9"/>
        <v>0</v>
      </c>
      <c r="Q47" s="41">
        <v>0</v>
      </c>
      <c r="R47" s="41">
        <v>0</v>
      </c>
      <c r="S47" s="41">
        <f t="shared" si="10"/>
        <v>0</v>
      </c>
      <c r="T47" s="6"/>
      <c r="U47" s="38">
        <f t="shared" si="11"/>
        <v>0</v>
      </c>
      <c r="V47" s="38"/>
      <c r="W47" s="38">
        <f t="shared" si="12"/>
        <v>0</v>
      </c>
      <c r="Y47" s="41">
        <v>0</v>
      </c>
      <c r="Z47" s="41">
        <v>0</v>
      </c>
      <c r="AA47" s="41">
        <f t="shared" si="13"/>
        <v>0</v>
      </c>
      <c r="AB47" s="6"/>
      <c r="AC47" s="38">
        <f t="shared" si="14"/>
        <v>0</v>
      </c>
      <c r="AD47" s="38"/>
      <c r="AE47" s="38">
        <f t="shared" si="15"/>
        <v>0</v>
      </c>
      <c r="AH47" s="41">
        <f t="shared" si="16"/>
        <v>0</v>
      </c>
      <c r="AI47" s="41">
        <f t="shared" si="2"/>
        <v>0</v>
      </c>
      <c r="AJ47" s="41">
        <f t="shared" si="3"/>
        <v>0</v>
      </c>
      <c r="AK47" s="41">
        <f t="shared" ca="1" si="17"/>
        <v>0</v>
      </c>
      <c r="AL47" s="38">
        <f t="shared" ca="1" si="18"/>
        <v>0</v>
      </c>
      <c r="AO47" s="1" t="str">
        <f ca="1">IF(A47=0,0,INDEX(OFFSET(Catégories!$D$21:$D$31,0,0,10,Catégories!$C$17),'Echantillon (3)'!C47,'Echantillon (3)'!B47))</f>
        <v>7.8 Autres plastiques</v>
      </c>
      <c r="AP47" s="38">
        <f t="shared" ca="1" si="4"/>
        <v>0</v>
      </c>
      <c r="AT47" s="38">
        <f t="shared" ca="1" si="19"/>
        <v>0</v>
      </c>
      <c r="AW47" s="36"/>
      <c r="AX47" s="36"/>
      <c r="AY47" s="40">
        <f t="shared" si="20"/>
        <v>0</v>
      </c>
      <c r="BA47" s="9">
        <f t="shared" ca="1" si="5"/>
        <v>0</v>
      </c>
      <c r="BC47" s="10">
        <f t="shared" ca="1" si="6"/>
        <v>0</v>
      </c>
      <c r="BF47" s="38">
        <f t="shared" ca="1" si="21"/>
        <v>0</v>
      </c>
    </row>
    <row r="48" spans="1:58" x14ac:dyDescent="0.3">
      <c r="A48" s="53">
        <f t="shared" ca="1" si="22"/>
        <v>27</v>
      </c>
      <c r="B48" s="19">
        <f ca="1">IF(A48=0,0,HLOOKUP(A48-1,OFFSET(Catégories!$D$18:$D$19,0,0,2,Catégories!$C$17),2,TRUE))</f>
        <v>8</v>
      </c>
      <c r="C48" s="19">
        <f ca="1">IF(A48=0,0,A48-OFFSET(Catégories!$D$18,0,B48-1,,))</f>
        <v>1</v>
      </c>
      <c r="F48" s="1" t="str">
        <f ca="1">IF(A48=0,0,INDEX(Catégories!$D$20:$R$20,1,'Echantillon (3)'!B48))</f>
        <v>8. Combustibles non classés</v>
      </c>
      <c r="G48" s="1" t="str">
        <f ca="1">IF(A48=0,0,INDEX(OFFSET(Catégories!$D$21:$D$31,0,0,10,Catégories!$C$17),'Echantillon (3)'!C48,'Echantillon (3)'!B48))</f>
        <v>8.1 Emballages en bois</v>
      </c>
      <c r="I48" s="41">
        <v>0</v>
      </c>
      <c r="J48" s="41">
        <v>0</v>
      </c>
      <c r="K48" s="41">
        <f t="shared" si="7"/>
        <v>0</v>
      </c>
      <c r="L48" s="6"/>
      <c r="M48" s="38">
        <f t="shared" si="8"/>
        <v>0</v>
      </c>
      <c r="N48" s="38"/>
      <c r="O48" s="38">
        <f t="shared" si="9"/>
        <v>0</v>
      </c>
      <c r="Q48" s="41">
        <v>0</v>
      </c>
      <c r="R48" s="41">
        <v>0</v>
      </c>
      <c r="S48" s="41">
        <f t="shared" si="10"/>
        <v>0</v>
      </c>
      <c r="T48" s="6"/>
      <c r="U48" s="38">
        <f t="shared" si="11"/>
        <v>0</v>
      </c>
      <c r="V48" s="38"/>
      <c r="W48" s="38">
        <f t="shared" si="12"/>
        <v>0</v>
      </c>
      <c r="Y48" s="41">
        <v>0</v>
      </c>
      <c r="Z48" s="41">
        <v>0</v>
      </c>
      <c r="AA48" s="41">
        <f t="shared" si="13"/>
        <v>0</v>
      </c>
      <c r="AB48" s="6"/>
      <c r="AC48" s="38">
        <f t="shared" si="14"/>
        <v>0</v>
      </c>
      <c r="AD48" s="38"/>
      <c r="AE48" s="38">
        <f t="shared" si="15"/>
        <v>0</v>
      </c>
      <c r="AH48" s="41">
        <f t="shared" si="16"/>
        <v>0</v>
      </c>
      <c r="AI48" s="41">
        <f t="shared" si="2"/>
        <v>0</v>
      </c>
      <c r="AJ48" s="41">
        <f t="shared" si="3"/>
        <v>0</v>
      </c>
      <c r="AK48" s="41">
        <f t="shared" ca="1" si="17"/>
        <v>0</v>
      </c>
      <c r="AL48" s="38">
        <f t="shared" ca="1" si="18"/>
        <v>0</v>
      </c>
      <c r="AO48" s="1" t="str">
        <f ca="1">IF(A48=0,0,INDEX(OFFSET(Catégories!$D$21:$D$31,0,0,10,Catégories!$C$17),'Echantillon (3)'!C48,'Echantillon (3)'!B48))</f>
        <v>8.1 Emballages en bois</v>
      </c>
      <c r="AP48" s="38">
        <f t="shared" ca="1" si="4"/>
        <v>0</v>
      </c>
      <c r="AT48" s="38">
        <f t="shared" ca="1" si="19"/>
        <v>0</v>
      </c>
      <c r="AW48" s="36"/>
      <c r="AX48" s="36"/>
      <c r="AY48" s="40">
        <f t="shared" si="20"/>
        <v>0</v>
      </c>
      <c r="BA48" s="9">
        <f t="shared" ca="1" si="5"/>
        <v>0</v>
      </c>
      <c r="BC48" s="10">
        <f t="shared" ca="1" si="6"/>
        <v>0</v>
      </c>
      <c r="BF48" s="38">
        <f t="shared" ca="1" si="21"/>
        <v>0</v>
      </c>
    </row>
    <row r="49" spans="1:58" x14ac:dyDescent="0.3">
      <c r="A49" s="53">
        <f t="shared" ca="1" si="22"/>
        <v>28</v>
      </c>
      <c r="B49" s="19">
        <f ca="1">IF(A49=0,0,HLOOKUP(A49-1,OFFSET(Catégories!$D$18:$D$19,0,0,2,Catégories!$C$17),2,TRUE))</f>
        <v>8</v>
      </c>
      <c r="C49" s="19">
        <f ca="1">IF(A49=0,0,A49-OFFSET(Catégories!$D$18,0,B49-1,,))</f>
        <v>2</v>
      </c>
      <c r="F49" s="1" t="str">
        <f ca="1">IF(A49=0,0,INDEX(Catégories!$D$20:$R$20,1,'Echantillon (3)'!B49))</f>
        <v>8. Combustibles non classés</v>
      </c>
      <c r="G49" s="1" t="str">
        <f ca="1">IF(A49=0,0,INDEX(OFFSET(Catégories!$D$21:$D$31,0,0,10,Catégories!$C$17),'Echantillon (3)'!C49,'Echantillon (3)'!B49))</f>
        <v>8.2 Autres combustibles</v>
      </c>
      <c r="I49" s="41">
        <v>0</v>
      </c>
      <c r="J49" s="41">
        <v>0</v>
      </c>
      <c r="K49" s="41">
        <f t="shared" si="7"/>
        <v>0</v>
      </c>
      <c r="L49" s="6"/>
      <c r="M49" s="38">
        <f t="shared" si="8"/>
        <v>0</v>
      </c>
      <c r="N49" s="38"/>
      <c r="O49" s="38">
        <f t="shared" si="9"/>
        <v>0</v>
      </c>
      <c r="Q49" s="41">
        <v>0</v>
      </c>
      <c r="R49" s="41">
        <v>0</v>
      </c>
      <c r="S49" s="41">
        <f t="shared" si="10"/>
        <v>0</v>
      </c>
      <c r="T49" s="6"/>
      <c r="U49" s="38">
        <f t="shared" si="11"/>
        <v>0</v>
      </c>
      <c r="V49" s="38"/>
      <c r="W49" s="38">
        <f t="shared" si="12"/>
        <v>0</v>
      </c>
      <c r="Y49" s="41">
        <v>0</v>
      </c>
      <c r="Z49" s="41">
        <v>0</v>
      </c>
      <c r="AA49" s="41">
        <f t="shared" si="13"/>
        <v>0</v>
      </c>
      <c r="AB49" s="6"/>
      <c r="AC49" s="38">
        <f t="shared" si="14"/>
        <v>0</v>
      </c>
      <c r="AD49" s="38"/>
      <c r="AE49" s="38">
        <f t="shared" si="15"/>
        <v>0</v>
      </c>
      <c r="AH49" s="41">
        <f t="shared" si="16"/>
        <v>0</v>
      </c>
      <c r="AI49" s="41">
        <f t="shared" si="2"/>
        <v>0</v>
      </c>
      <c r="AJ49" s="41">
        <f t="shared" si="3"/>
        <v>0</v>
      </c>
      <c r="AK49" s="41">
        <f t="shared" ca="1" si="17"/>
        <v>0</v>
      </c>
      <c r="AL49" s="38">
        <f t="shared" ca="1" si="18"/>
        <v>0</v>
      </c>
      <c r="AO49" s="1" t="str">
        <f ca="1">IF(A49=0,0,INDEX(OFFSET(Catégories!$D$21:$D$31,0,0,10,Catégories!$C$17),'Echantillon (3)'!C49,'Echantillon (3)'!B49))</f>
        <v>8.2 Autres combustibles</v>
      </c>
      <c r="AP49" s="38">
        <f t="shared" ca="1" si="4"/>
        <v>0</v>
      </c>
      <c r="AT49" s="38">
        <f t="shared" ca="1" si="19"/>
        <v>0</v>
      </c>
      <c r="AW49" s="36"/>
      <c r="AX49" s="36"/>
      <c r="AY49" s="40">
        <f t="shared" si="20"/>
        <v>0</v>
      </c>
      <c r="BA49" s="9">
        <f t="shared" ca="1" si="5"/>
        <v>0</v>
      </c>
      <c r="BC49" s="10">
        <f t="shared" ca="1" si="6"/>
        <v>0</v>
      </c>
      <c r="BF49" s="38">
        <f t="shared" ca="1" si="21"/>
        <v>0</v>
      </c>
    </row>
    <row r="50" spans="1:58" x14ac:dyDescent="0.3">
      <c r="A50" s="53">
        <f t="shared" ca="1" si="22"/>
        <v>29</v>
      </c>
      <c r="B50" s="19">
        <f ca="1">IF(A50=0,0,HLOOKUP(A50-1,OFFSET(Catégories!$D$18:$D$19,0,0,2,Catégories!$C$17),2,TRUE))</f>
        <v>9</v>
      </c>
      <c r="C50" s="19">
        <f ca="1">IF(A50=0,0,A50-OFFSET(Catégories!$D$18,0,B50-1,,))</f>
        <v>1</v>
      </c>
      <c r="F50" s="1" t="str">
        <f ca="1">IF(A50=0,0,INDEX(Catégories!$D$20:$R$20,1,'Echantillon (3)'!B50))</f>
        <v>9. Verre</v>
      </c>
      <c r="G50" s="1" t="str">
        <f ca="1">IF(A50=0,0,INDEX(OFFSET(Catégories!$D$21:$D$31,0,0,10,Catégories!$C$17),'Echantillon (3)'!C50,'Echantillon (3)'!B50))</f>
        <v>9.1 Emballages en verre incolore</v>
      </c>
      <c r="I50" s="41">
        <v>0</v>
      </c>
      <c r="J50" s="41">
        <v>0</v>
      </c>
      <c r="K50" s="41">
        <f t="shared" si="7"/>
        <v>0</v>
      </c>
      <c r="L50" s="6"/>
      <c r="M50" s="38">
        <f t="shared" si="8"/>
        <v>0</v>
      </c>
      <c r="N50" s="38"/>
      <c r="O50" s="38">
        <f t="shared" si="9"/>
        <v>0</v>
      </c>
      <c r="Q50" s="41">
        <v>0</v>
      </c>
      <c r="R50" s="41">
        <v>0</v>
      </c>
      <c r="S50" s="41">
        <f t="shared" si="10"/>
        <v>0</v>
      </c>
      <c r="T50" s="6"/>
      <c r="U50" s="38">
        <f t="shared" si="11"/>
        <v>0</v>
      </c>
      <c r="V50" s="38"/>
      <c r="W50" s="38">
        <f t="shared" si="12"/>
        <v>0</v>
      </c>
      <c r="Y50" s="41">
        <v>0</v>
      </c>
      <c r="Z50" s="41">
        <v>0</v>
      </c>
      <c r="AA50" s="41">
        <f t="shared" si="13"/>
        <v>0</v>
      </c>
      <c r="AB50" s="6"/>
      <c r="AC50" s="38">
        <f t="shared" si="14"/>
        <v>0</v>
      </c>
      <c r="AD50" s="38"/>
      <c r="AE50" s="38">
        <f t="shared" si="15"/>
        <v>0</v>
      </c>
      <c r="AH50" s="41">
        <f t="shared" si="16"/>
        <v>0</v>
      </c>
      <c r="AI50" s="41">
        <f t="shared" si="2"/>
        <v>0</v>
      </c>
      <c r="AJ50" s="41">
        <f t="shared" si="3"/>
        <v>0</v>
      </c>
      <c r="AK50" s="41">
        <f t="shared" ca="1" si="17"/>
        <v>0</v>
      </c>
      <c r="AL50" s="38">
        <f t="shared" ca="1" si="18"/>
        <v>0</v>
      </c>
      <c r="AO50" s="1" t="str">
        <f ca="1">IF(A50=0,0,INDEX(OFFSET(Catégories!$D$21:$D$31,0,0,10,Catégories!$C$17),'Echantillon (3)'!C50,'Echantillon (3)'!B50))</f>
        <v>9.1 Emballages en verre incolore</v>
      </c>
      <c r="AP50" s="38">
        <f t="shared" ca="1" si="4"/>
        <v>0</v>
      </c>
      <c r="AT50" s="38">
        <f t="shared" ca="1" si="19"/>
        <v>0</v>
      </c>
      <c r="AW50" s="36"/>
      <c r="AX50" s="36"/>
      <c r="AY50" s="40">
        <f t="shared" si="20"/>
        <v>0</v>
      </c>
      <c r="BA50" s="9">
        <f t="shared" ca="1" si="5"/>
        <v>0</v>
      </c>
      <c r="BC50" s="10">
        <f t="shared" ca="1" si="6"/>
        <v>0</v>
      </c>
      <c r="BF50" s="38">
        <f t="shared" ca="1" si="21"/>
        <v>0</v>
      </c>
    </row>
    <row r="51" spans="1:58" x14ac:dyDescent="0.3">
      <c r="A51" s="53">
        <f t="shared" ca="1" si="22"/>
        <v>30</v>
      </c>
      <c r="B51" s="19">
        <f ca="1">IF(A51=0,0,HLOOKUP(A51-1,OFFSET(Catégories!$D$18:$D$19,0,0,2,Catégories!$C$17),2,TRUE))</f>
        <v>9</v>
      </c>
      <c r="C51" s="19">
        <f ca="1">IF(A51=0,0,A51-OFFSET(Catégories!$D$18,0,B51-1,,))</f>
        <v>2</v>
      </c>
      <c r="F51" s="1" t="str">
        <f ca="1">IF(A51=0,0,INDEX(Catégories!$D$20:$R$20,1,'Echantillon (3)'!B51))</f>
        <v>9. Verre</v>
      </c>
      <c r="G51" s="1" t="str">
        <f ca="1">IF(A51=0,0,INDEX(OFFSET(Catégories!$D$21:$D$31,0,0,10,Catégories!$C$17),'Echantillon (3)'!C51,'Echantillon (3)'!B51))</f>
        <v xml:space="preserve">9.2 Emballages en verre de couleur </v>
      </c>
      <c r="I51" s="41">
        <v>0</v>
      </c>
      <c r="J51" s="41">
        <v>0</v>
      </c>
      <c r="K51" s="41">
        <f t="shared" si="7"/>
        <v>0</v>
      </c>
      <c r="L51" s="6"/>
      <c r="M51" s="38">
        <f t="shared" si="8"/>
        <v>0</v>
      </c>
      <c r="N51" s="38"/>
      <c r="O51" s="38">
        <f t="shared" si="9"/>
        <v>0</v>
      </c>
      <c r="Q51" s="41">
        <v>0</v>
      </c>
      <c r="R51" s="41">
        <v>0</v>
      </c>
      <c r="S51" s="41">
        <f t="shared" si="10"/>
        <v>0</v>
      </c>
      <c r="T51" s="6"/>
      <c r="U51" s="38">
        <f t="shared" si="11"/>
        <v>0</v>
      </c>
      <c r="V51" s="38"/>
      <c r="W51" s="38">
        <f t="shared" si="12"/>
        <v>0</v>
      </c>
      <c r="Y51" s="41">
        <v>0</v>
      </c>
      <c r="Z51" s="41">
        <v>0</v>
      </c>
      <c r="AA51" s="41">
        <f t="shared" si="13"/>
        <v>0</v>
      </c>
      <c r="AB51" s="6"/>
      <c r="AC51" s="38">
        <f t="shared" si="14"/>
        <v>0</v>
      </c>
      <c r="AD51" s="38"/>
      <c r="AE51" s="38">
        <f t="shared" si="15"/>
        <v>0</v>
      </c>
      <c r="AH51" s="41">
        <f t="shared" si="16"/>
        <v>0</v>
      </c>
      <c r="AI51" s="41">
        <f t="shared" si="2"/>
        <v>0</v>
      </c>
      <c r="AJ51" s="41">
        <f t="shared" si="3"/>
        <v>0</v>
      </c>
      <c r="AK51" s="41">
        <f t="shared" ca="1" si="17"/>
        <v>0</v>
      </c>
      <c r="AL51" s="38">
        <f t="shared" ca="1" si="18"/>
        <v>0</v>
      </c>
      <c r="AO51" s="1" t="str">
        <f ca="1">IF(A51=0,0,INDEX(OFFSET(Catégories!$D$21:$D$31,0,0,10,Catégories!$C$17),'Echantillon (3)'!C51,'Echantillon (3)'!B51))</f>
        <v xml:space="preserve">9.2 Emballages en verre de couleur </v>
      </c>
      <c r="AP51" s="38">
        <f t="shared" ca="1" si="4"/>
        <v>0</v>
      </c>
      <c r="AT51" s="38">
        <f t="shared" ca="1" si="19"/>
        <v>0</v>
      </c>
      <c r="AW51" s="36"/>
      <c r="AX51" s="36"/>
      <c r="AY51" s="40">
        <f t="shared" si="20"/>
        <v>0</v>
      </c>
      <c r="BA51" s="9">
        <f t="shared" ca="1" si="5"/>
        <v>0</v>
      </c>
      <c r="BC51" s="10">
        <f t="shared" ca="1" si="6"/>
        <v>0</v>
      </c>
      <c r="BF51" s="38">
        <f t="shared" ca="1" si="21"/>
        <v>0</v>
      </c>
    </row>
    <row r="52" spans="1:58" x14ac:dyDescent="0.3">
      <c r="A52" s="53">
        <f t="shared" ca="1" si="22"/>
        <v>31</v>
      </c>
      <c r="B52" s="19">
        <f ca="1">IF(A52=0,0,HLOOKUP(A52-1,OFFSET(Catégories!$D$18:$D$19,0,0,2,Catégories!$C$17),2,TRUE))</f>
        <v>9</v>
      </c>
      <c r="C52" s="19">
        <f ca="1">IF(A52=0,0,A52-OFFSET(Catégories!$D$18,0,B52-1,,))</f>
        <v>3</v>
      </c>
      <c r="F52" s="1" t="str">
        <f ca="1">IF(A52=0,0,INDEX(Catégories!$D$20:$R$20,1,'Echantillon (3)'!B52))</f>
        <v>9. Verre</v>
      </c>
      <c r="G52" s="1" t="str">
        <f ca="1">IF(A52=0,0,INDEX(OFFSET(Catégories!$D$21:$D$31,0,0,10,Catégories!$C$17),'Echantillon (3)'!C52,'Echantillon (3)'!B52))</f>
        <v>9.3 Autres verres</v>
      </c>
      <c r="I52" s="41">
        <v>0</v>
      </c>
      <c r="J52" s="41">
        <v>0</v>
      </c>
      <c r="K52" s="41">
        <f t="shared" si="7"/>
        <v>0</v>
      </c>
      <c r="L52" s="6"/>
      <c r="M52" s="38">
        <f t="shared" si="8"/>
        <v>0</v>
      </c>
      <c r="N52" s="38"/>
      <c r="O52" s="38">
        <f t="shared" si="9"/>
        <v>0</v>
      </c>
      <c r="Q52" s="41">
        <v>0</v>
      </c>
      <c r="R52" s="41">
        <v>0</v>
      </c>
      <c r="S52" s="41">
        <f t="shared" si="10"/>
        <v>0</v>
      </c>
      <c r="T52" s="6"/>
      <c r="U52" s="38">
        <f t="shared" si="11"/>
        <v>0</v>
      </c>
      <c r="V52" s="38"/>
      <c r="W52" s="38">
        <f t="shared" si="12"/>
        <v>0</v>
      </c>
      <c r="Y52" s="41">
        <v>0</v>
      </c>
      <c r="Z52" s="41">
        <v>0</v>
      </c>
      <c r="AA52" s="41">
        <f t="shared" si="13"/>
        <v>0</v>
      </c>
      <c r="AB52" s="6"/>
      <c r="AC52" s="38">
        <f t="shared" si="14"/>
        <v>0</v>
      </c>
      <c r="AD52" s="38"/>
      <c r="AE52" s="38">
        <f t="shared" si="15"/>
        <v>0</v>
      </c>
      <c r="AH52" s="41">
        <f t="shared" si="16"/>
        <v>0</v>
      </c>
      <c r="AI52" s="41">
        <f t="shared" si="2"/>
        <v>0</v>
      </c>
      <c r="AJ52" s="41">
        <f t="shared" si="3"/>
        <v>0</v>
      </c>
      <c r="AK52" s="41">
        <f t="shared" ca="1" si="17"/>
        <v>0</v>
      </c>
      <c r="AL52" s="38">
        <f t="shared" ca="1" si="18"/>
        <v>0</v>
      </c>
      <c r="AO52" s="1" t="str">
        <f ca="1">IF(A52=0,0,INDEX(OFFSET(Catégories!$D$21:$D$31,0,0,10,Catégories!$C$17),'Echantillon (3)'!C52,'Echantillon (3)'!B52))</f>
        <v>9.3 Autres verres</v>
      </c>
      <c r="AP52" s="38">
        <f t="shared" ca="1" si="4"/>
        <v>0</v>
      </c>
      <c r="AT52" s="38">
        <f t="shared" ca="1" si="19"/>
        <v>0</v>
      </c>
      <c r="AW52" s="36"/>
      <c r="AX52" s="36"/>
      <c r="AY52" s="40">
        <f t="shared" si="20"/>
        <v>0</v>
      </c>
      <c r="BA52" s="9">
        <f t="shared" ca="1" si="5"/>
        <v>0</v>
      </c>
      <c r="BC52" s="10">
        <f t="shared" ca="1" si="6"/>
        <v>0</v>
      </c>
      <c r="BF52" s="38">
        <f t="shared" ca="1" si="21"/>
        <v>0</v>
      </c>
    </row>
    <row r="53" spans="1:58" x14ac:dyDescent="0.3">
      <c r="A53" s="53">
        <f t="shared" ca="1" si="22"/>
        <v>32</v>
      </c>
      <c r="B53" s="19">
        <f ca="1">IF(A53=0,0,HLOOKUP(A53-1,OFFSET(Catégories!$D$18:$D$19,0,0,2,Catégories!$C$17),2,TRUE))</f>
        <v>10</v>
      </c>
      <c r="C53" s="19">
        <f ca="1">IF(A53=0,0,A53-OFFSET(Catégories!$D$18,0,B53-1,,))</f>
        <v>1</v>
      </c>
      <c r="F53" s="1" t="str">
        <f ca="1">IF(A53=0,0,INDEX(Catégories!$D$20:$R$20,1,'Echantillon (3)'!B53))</f>
        <v>10. Métaux</v>
      </c>
      <c r="G53" s="1" t="str">
        <f ca="1">IF(A53=0,0,INDEX(OFFSET(Catégories!$D$21:$D$31,0,0,10,Catégories!$C$17),'Echantillon (3)'!C53,'Echantillon (3)'!B53))</f>
        <v>10.1 Canettes métaux ferreux</v>
      </c>
      <c r="I53" s="41">
        <v>0</v>
      </c>
      <c r="J53" s="41">
        <v>0</v>
      </c>
      <c r="K53" s="41">
        <f t="shared" si="7"/>
        <v>0</v>
      </c>
      <c r="L53" s="6"/>
      <c r="M53" s="38">
        <f t="shared" si="8"/>
        <v>0</v>
      </c>
      <c r="N53" s="38"/>
      <c r="O53" s="38">
        <f t="shared" si="9"/>
        <v>0</v>
      </c>
      <c r="Q53" s="41">
        <v>0</v>
      </c>
      <c r="R53" s="41">
        <v>0</v>
      </c>
      <c r="S53" s="41">
        <f t="shared" si="10"/>
        <v>0</v>
      </c>
      <c r="T53" s="6"/>
      <c r="U53" s="38">
        <f t="shared" si="11"/>
        <v>0</v>
      </c>
      <c r="V53" s="38"/>
      <c r="W53" s="38">
        <f t="shared" si="12"/>
        <v>0</v>
      </c>
      <c r="Y53" s="41">
        <v>0</v>
      </c>
      <c r="Z53" s="41">
        <v>0</v>
      </c>
      <c r="AA53" s="41">
        <f t="shared" si="13"/>
        <v>0</v>
      </c>
      <c r="AB53" s="6"/>
      <c r="AC53" s="38">
        <f t="shared" si="14"/>
        <v>0</v>
      </c>
      <c r="AD53" s="38"/>
      <c r="AE53" s="38">
        <f t="shared" si="15"/>
        <v>0</v>
      </c>
      <c r="AH53" s="41">
        <f t="shared" si="16"/>
        <v>0</v>
      </c>
      <c r="AI53" s="41">
        <f t="shared" si="2"/>
        <v>0</v>
      </c>
      <c r="AJ53" s="41">
        <f t="shared" si="3"/>
        <v>0</v>
      </c>
      <c r="AK53" s="41">
        <f t="shared" ca="1" si="17"/>
        <v>0</v>
      </c>
      <c r="AL53" s="38">
        <f t="shared" ca="1" si="18"/>
        <v>0</v>
      </c>
      <c r="AO53" s="1" t="str">
        <f ca="1">IF(A53=0,0,INDEX(OFFSET(Catégories!$D$21:$D$31,0,0,10,Catégories!$C$17),'Echantillon (3)'!C53,'Echantillon (3)'!B53))</f>
        <v>10.1 Canettes métaux ferreux</v>
      </c>
      <c r="AP53" s="38">
        <f t="shared" ca="1" si="4"/>
        <v>0</v>
      </c>
      <c r="AT53" s="38">
        <f t="shared" ca="1" si="19"/>
        <v>0</v>
      </c>
      <c r="AW53" s="36"/>
      <c r="AX53" s="36"/>
      <c r="AY53" s="40">
        <f t="shared" si="20"/>
        <v>0</v>
      </c>
      <c r="BA53" s="9">
        <f t="shared" ca="1" si="5"/>
        <v>0</v>
      </c>
      <c r="BC53" s="10">
        <f t="shared" ca="1" si="6"/>
        <v>0</v>
      </c>
      <c r="BF53" s="38">
        <f t="shared" ca="1" si="21"/>
        <v>0</v>
      </c>
    </row>
    <row r="54" spans="1:58" x14ac:dyDescent="0.3">
      <c r="A54" s="53">
        <f t="shared" ca="1" si="22"/>
        <v>33</v>
      </c>
      <c r="B54" s="19">
        <f ca="1">IF(A54=0,0,HLOOKUP(A54-1,OFFSET(Catégories!$D$18:$D$19,0,0,2,Catégories!$C$17),2,TRUE))</f>
        <v>10</v>
      </c>
      <c r="C54" s="19">
        <f ca="1">IF(A54=0,0,A54-OFFSET(Catégories!$D$18,0,B54-1,,))</f>
        <v>2</v>
      </c>
      <c r="F54" s="1" t="str">
        <f ca="1">IF(A54=0,0,INDEX(Catégories!$D$20:$R$20,1,'Echantillon (3)'!B54))</f>
        <v>10. Métaux</v>
      </c>
      <c r="G54" s="1" t="str">
        <f ca="1">IF(A54=0,0,INDEX(OFFSET(Catégories!$D$21:$D$31,0,0,10,Catégories!$C$17),'Echantillon (3)'!C54,'Echantillon (3)'!B54))</f>
        <v>10.2 Autres emballages métaux ferreux</v>
      </c>
      <c r="I54" s="41">
        <v>0</v>
      </c>
      <c r="J54" s="41">
        <v>0</v>
      </c>
      <c r="K54" s="41">
        <f t="shared" si="7"/>
        <v>0</v>
      </c>
      <c r="L54" s="6"/>
      <c r="M54" s="38">
        <f t="shared" si="8"/>
        <v>0</v>
      </c>
      <c r="N54" s="38"/>
      <c r="O54" s="38">
        <f t="shared" si="9"/>
        <v>0</v>
      </c>
      <c r="Q54" s="41">
        <v>0</v>
      </c>
      <c r="R54" s="41">
        <v>0</v>
      </c>
      <c r="S54" s="41">
        <f t="shared" si="10"/>
        <v>0</v>
      </c>
      <c r="T54" s="6"/>
      <c r="U54" s="38">
        <f t="shared" si="11"/>
        <v>0</v>
      </c>
      <c r="V54" s="38"/>
      <c r="W54" s="38">
        <f t="shared" si="12"/>
        <v>0</v>
      </c>
      <c r="Y54" s="41">
        <v>0</v>
      </c>
      <c r="Z54" s="41">
        <v>0</v>
      </c>
      <c r="AA54" s="41">
        <f t="shared" si="13"/>
        <v>0</v>
      </c>
      <c r="AB54" s="6"/>
      <c r="AC54" s="38">
        <f t="shared" si="14"/>
        <v>0</v>
      </c>
      <c r="AD54" s="38"/>
      <c r="AE54" s="38">
        <f t="shared" si="15"/>
        <v>0</v>
      </c>
      <c r="AH54" s="41">
        <f t="shared" si="16"/>
        <v>0</v>
      </c>
      <c r="AI54" s="41">
        <f t="shared" si="2"/>
        <v>0</v>
      </c>
      <c r="AJ54" s="41">
        <f t="shared" si="3"/>
        <v>0</v>
      </c>
      <c r="AK54" s="41">
        <f t="shared" ca="1" si="17"/>
        <v>0</v>
      </c>
      <c r="AL54" s="38">
        <f t="shared" ca="1" si="18"/>
        <v>0</v>
      </c>
      <c r="AO54" s="1" t="str">
        <f ca="1">IF(A54=0,0,INDEX(OFFSET(Catégories!$D$21:$D$31,0,0,10,Catégories!$C$17),'Echantillon (3)'!C54,'Echantillon (3)'!B54))</f>
        <v>10.2 Autres emballages métaux ferreux</v>
      </c>
      <c r="AP54" s="38">
        <f t="shared" ca="1" si="4"/>
        <v>0</v>
      </c>
      <c r="AT54" s="38">
        <f t="shared" ca="1" si="19"/>
        <v>0</v>
      </c>
      <c r="AW54" s="36"/>
      <c r="AX54" s="36"/>
      <c r="AY54" s="40">
        <f t="shared" si="20"/>
        <v>0</v>
      </c>
      <c r="BA54" s="9">
        <f t="shared" ca="1" si="5"/>
        <v>0</v>
      </c>
      <c r="BC54" s="10">
        <f t="shared" ref="BC54:BC85" ca="1" si="27">IF(AU54=$A$16,$G$18/($G$12/($G$11-$K$17)),(AY54/($AY$17/$G$17)/($G$12/($G$11-$K$17)))+SUMPRODUCT((AK$22:AK$91)*($B$22:$B$91=$AU54)))</f>
        <v>0</v>
      </c>
      <c r="BF54" s="38">
        <f t="shared" ca="1" si="21"/>
        <v>0</v>
      </c>
    </row>
    <row r="55" spans="1:58" x14ac:dyDescent="0.3">
      <c r="A55" s="53">
        <f t="shared" ca="1" si="22"/>
        <v>34</v>
      </c>
      <c r="B55" s="19">
        <f ca="1">IF(A55=0,0,HLOOKUP(A55-1,OFFSET(Catégories!$D$18:$D$19,0,0,2,Catégories!$C$17),2,TRUE))</f>
        <v>10</v>
      </c>
      <c r="C55" s="19">
        <f ca="1">IF(A55=0,0,A55-OFFSET(Catégories!$D$18,0,B55-1,,))</f>
        <v>3</v>
      </c>
      <c r="F55" s="1" t="str">
        <f ca="1">IF(A55=0,0,INDEX(Catégories!$D$20:$R$20,1,'Echantillon (3)'!B55))</f>
        <v>10. Métaux</v>
      </c>
      <c r="G55" s="1" t="str">
        <f ca="1">IF(A55=0,0,INDEX(OFFSET(Catégories!$D$21:$D$31,0,0,10,Catégories!$C$17),'Echantillon (3)'!C55,'Echantillon (3)'!B55))</f>
        <v>10.3 Canettes aluminium</v>
      </c>
      <c r="I55" s="41">
        <v>0</v>
      </c>
      <c r="J55" s="41">
        <v>0</v>
      </c>
      <c r="K55" s="41">
        <f t="shared" si="7"/>
        <v>0</v>
      </c>
      <c r="L55" s="6"/>
      <c r="M55" s="38">
        <f t="shared" si="8"/>
        <v>0</v>
      </c>
      <c r="N55" s="38"/>
      <c r="O55" s="38">
        <f t="shared" si="9"/>
        <v>0</v>
      </c>
      <c r="Q55" s="41">
        <v>0</v>
      </c>
      <c r="R55" s="41">
        <v>0</v>
      </c>
      <c r="S55" s="41">
        <f t="shared" si="10"/>
        <v>0</v>
      </c>
      <c r="T55" s="6"/>
      <c r="U55" s="38">
        <f t="shared" si="11"/>
        <v>0</v>
      </c>
      <c r="V55" s="38"/>
      <c r="W55" s="38">
        <f t="shared" si="12"/>
        <v>0</v>
      </c>
      <c r="Y55" s="41">
        <v>0</v>
      </c>
      <c r="Z55" s="41">
        <v>0</v>
      </c>
      <c r="AA55" s="41">
        <f t="shared" si="13"/>
        <v>0</v>
      </c>
      <c r="AB55" s="6"/>
      <c r="AC55" s="38">
        <f t="shared" si="14"/>
        <v>0</v>
      </c>
      <c r="AD55" s="38"/>
      <c r="AE55" s="38">
        <f t="shared" si="15"/>
        <v>0</v>
      </c>
      <c r="AH55" s="41">
        <f t="shared" si="16"/>
        <v>0</v>
      </c>
      <c r="AI55" s="41">
        <f t="shared" si="2"/>
        <v>0</v>
      </c>
      <c r="AJ55" s="41">
        <f t="shared" si="3"/>
        <v>0</v>
      </c>
      <c r="AK55" s="41">
        <f t="shared" ca="1" si="17"/>
        <v>0</v>
      </c>
      <c r="AL55" s="38">
        <f t="shared" ca="1" si="18"/>
        <v>0</v>
      </c>
      <c r="AO55" s="1" t="str">
        <f ca="1">IF(A55=0,0,INDEX(OFFSET(Catégories!$D$21:$D$31,0,0,10,Catégories!$C$17),'Echantillon (3)'!C55,'Echantillon (3)'!B55))</f>
        <v>10.3 Canettes aluminium</v>
      </c>
      <c r="AP55" s="38">
        <f t="shared" ca="1" si="4"/>
        <v>0</v>
      </c>
      <c r="AT55" s="38">
        <f t="shared" ca="1" si="19"/>
        <v>0</v>
      </c>
      <c r="AW55" s="36"/>
      <c r="AX55" s="36"/>
      <c r="AY55" s="40">
        <f t="shared" si="20"/>
        <v>0</v>
      </c>
      <c r="BA55" s="9">
        <f t="shared" ca="1" si="5"/>
        <v>0</v>
      </c>
      <c r="BC55" s="10">
        <f t="shared" ca="1" si="27"/>
        <v>0</v>
      </c>
      <c r="BF55" s="38">
        <f t="shared" ca="1" si="21"/>
        <v>0</v>
      </c>
    </row>
    <row r="56" spans="1:58" x14ac:dyDescent="0.3">
      <c r="A56" s="53">
        <f t="shared" ca="1" si="22"/>
        <v>35</v>
      </c>
      <c r="B56" s="19">
        <f ca="1">IF(A56=0,0,HLOOKUP(A56-1,OFFSET(Catégories!$D$18:$D$19,0,0,2,Catégories!$C$17),2,TRUE))</f>
        <v>10</v>
      </c>
      <c r="C56" s="19">
        <f ca="1">IF(A56=0,0,A56-OFFSET(Catégories!$D$18,0,B56-1,,))</f>
        <v>4</v>
      </c>
      <c r="F56" s="1" t="str">
        <f ca="1">IF(A56=0,0,INDEX(Catégories!$D$20:$R$20,1,'Echantillon (3)'!B56))</f>
        <v>10. Métaux</v>
      </c>
      <c r="G56" s="1" t="str">
        <f ca="1">IF(A56=0,0,INDEX(OFFSET(Catégories!$D$21:$D$31,0,0,10,Catégories!$C$17),'Echantillon (3)'!C56,'Echantillon (3)'!B56))</f>
        <v>10.4 Autres emballages aluminium</v>
      </c>
      <c r="I56" s="41">
        <v>0</v>
      </c>
      <c r="J56" s="41">
        <v>0</v>
      </c>
      <c r="K56" s="41">
        <f t="shared" si="7"/>
        <v>0</v>
      </c>
      <c r="L56" s="6"/>
      <c r="M56" s="38">
        <f t="shared" si="8"/>
        <v>0</v>
      </c>
      <c r="N56" s="38"/>
      <c r="O56" s="38">
        <f t="shared" si="9"/>
        <v>0</v>
      </c>
      <c r="Q56" s="41">
        <v>0</v>
      </c>
      <c r="R56" s="41">
        <v>0</v>
      </c>
      <c r="S56" s="41">
        <f t="shared" si="10"/>
        <v>0</v>
      </c>
      <c r="T56" s="6"/>
      <c r="U56" s="38">
        <f t="shared" si="11"/>
        <v>0</v>
      </c>
      <c r="V56" s="38"/>
      <c r="W56" s="38">
        <f t="shared" si="12"/>
        <v>0</v>
      </c>
      <c r="Y56" s="41">
        <v>0</v>
      </c>
      <c r="Z56" s="41">
        <v>0</v>
      </c>
      <c r="AA56" s="41">
        <f t="shared" si="13"/>
        <v>0</v>
      </c>
      <c r="AB56" s="6"/>
      <c r="AC56" s="38">
        <f t="shared" si="14"/>
        <v>0</v>
      </c>
      <c r="AD56" s="38"/>
      <c r="AE56" s="38">
        <f t="shared" si="15"/>
        <v>0</v>
      </c>
      <c r="AH56" s="41">
        <f t="shared" si="16"/>
        <v>0</v>
      </c>
      <c r="AI56" s="41">
        <f t="shared" si="2"/>
        <v>0</v>
      </c>
      <c r="AJ56" s="41">
        <f t="shared" si="3"/>
        <v>0</v>
      </c>
      <c r="AK56" s="41">
        <f t="shared" ca="1" si="17"/>
        <v>0</v>
      </c>
      <c r="AL56" s="38">
        <f t="shared" ca="1" si="18"/>
        <v>0</v>
      </c>
      <c r="AO56" s="1" t="str">
        <f ca="1">IF(A56=0,0,INDEX(OFFSET(Catégories!$D$21:$D$31,0,0,10,Catégories!$C$17),'Echantillon (3)'!C56,'Echantillon (3)'!B56))</f>
        <v>10.4 Autres emballages aluminium</v>
      </c>
      <c r="AP56" s="38">
        <f t="shared" ca="1" si="4"/>
        <v>0</v>
      </c>
      <c r="AT56" s="38">
        <f t="shared" ca="1" si="19"/>
        <v>0</v>
      </c>
      <c r="AW56" s="36"/>
      <c r="AX56" s="36"/>
      <c r="AY56" s="40">
        <f t="shared" si="20"/>
        <v>0</v>
      </c>
      <c r="BA56" s="9">
        <f t="shared" ca="1" si="5"/>
        <v>0</v>
      </c>
      <c r="BC56" s="10">
        <f t="shared" ca="1" si="27"/>
        <v>0</v>
      </c>
      <c r="BF56" s="38">
        <f t="shared" ca="1" si="21"/>
        <v>0</v>
      </c>
    </row>
    <row r="57" spans="1:58" x14ac:dyDescent="0.3">
      <c r="A57" s="53">
        <f t="shared" ca="1" si="22"/>
        <v>36</v>
      </c>
      <c r="B57" s="19">
        <f ca="1">IF(A57=0,0,HLOOKUP(A57-1,OFFSET(Catégories!$D$18:$D$19,0,0,2,Catégories!$C$17),2,TRUE))</f>
        <v>10</v>
      </c>
      <c r="C57" s="19">
        <f ca="1">IF(A57=0,0,A57-OFFSET(Catégories!$D$18,0,B57-1,,))</f>
        <v>5</v>
      </c>
      <c r="F57" s="1" t="str">
        <f ca="1">IF(A57=0,0,INDEX(Catégories!$D$20:$R$20,1,'Echantillon (3)'!B57))</f>
        <v>10. Métaux</v>
      </c>
      <c r="G57" s="1" t="str">
        <f ca="1">IF(A57=0,0,INDEX(OFFSET(Catégories!$D$21:$D$31,0,0,10,Catégories!$C$17),'Echantillon (3)'!C57,'Echantillon (3)'!B57))</f>
        <v>10.5 Autres métaux ferreux</v>
      </c>
      <c r="I57" s="41">
        <v>0</v>
      </c>
      <c r="J57" s="41">
        <v>0</v>
      </c>
      <c r="K57" s="41">
        <f t="shared" si="7"/>
        <v>0</v>
      </c>
      <c r="L57" s="6"/>
      <c r="M57" s="38">
        <f t="shared" si="8"/>
        <v>0</v>
      </c>
      <c r="N57" s="38"/>
      <c r="O57" s="38">
        <f t="shared" si="9"/>
        <v>0</v>
      </c>
      <c r="Q57" s="41">
        <v>0</v>
      </c>
      <c r="R57" s="41">
        <v>0</v>
      </c>
      <c r="S57" s="41">
        <f t="shared" si="10"/>
        <v>0</v>
      </c>
      <c r="T57" s="6"/>
      <c r="U57" s="38">
        <f t="shared" si="11"/>
        <v>0</v>
      </c>
      <c r="V57" s="38"/>
      <c r="W57" s="38">
        <f t="shared" si="12"/>
        <v>0</v>
      </c>
      <c r="Y57" s="41">
        <v>0</v>
      </c>
      <c r="Z57" s="41">
        <v>0</v>
      </c>
      <c r="AA57" s="41">
        <f t="shared" si="13"/>
        <v>0</v>
      </c>
      <c r="AB57" s="6"/>
      <c r="AC57" s="38">
        <f t="shared" si="14"/>
        <v>0</v>
      </c>
      <c r="AD57" s="38"/>
      <c r="AE57" s="38">
        <f t="shared" si="15"/>
        <v>0</v>
      </c>
      <c r="AH57" s="41">
        <f t="shared" si="16"/>
        <v>0</v>
      </c>
      <c r="AI57" s="41">
        <f t="shared" si="2"/>
        <v>0</v>
      </c>
      <c r="AJ57" s="41">
        <f t="shared" si="3"/>
        <v>0</v>
      </c>
      <c r="AK57" s="41">
        <f t="shared" ca="1" si="17"/>
        <v>0</v>
      </c>
      <c r="AL57" s="38">
        <f t="shared" ca="1" si="18"/>
        <v>0</v>
      </c>
      <c r="AO57" s="1" t="str">
        <f ca="1">IF(A57=0,0,INDEX(OFFSET(Catégories!$D$21:$D$31,0,0,10,Catégories!$C$17),'Echantillon (3)'!C57,'Echantillon (3)'!B57))</f>
        <v>10.5 Autres métaux ferreux</v>
      </c>
      <c r="AP57" s="38">
        <f t="shared" ca="1" si="4"/>
        <v>0</v>
      </c>
      <c r="AT57" s="38">
        <f t="shared" ca="1" si="19"/>
        <v>0</v>
      </c>
      <c r="AW57" s="36"/>
      <c r="AX57" s="36"/>
      <c r="AY57" s="40">
        <f t="shared" si="20"/>
        <v>0</v>
      </c>
      <c r="BA57" s="9">
        <f t="shared" ca="1" si="5"/>
        <v>0</v>
      </c>
      <c r="BC57" s="10">
        <f t="shared" ca="1" si="27"/>
        <v>0</v>
      </c>
      <c r="BF57" s="38">
        <f t="shared" ca="1" si="21"/>
        <v>0</v>
      </c>
    </row>
    <row r="58" spans="1:58" x14ac:dyDescent="0.3">
      <c r="A58" s="53">
        <f t="shared" ca="1" si="22"/>
        <v>37</v>
      </c>
      <c r="B58" s="19">
        <f ca="1">IF(A58=0,0,HLOOKUP(A58-1,OFFSET(Catégories!$D$18:$D$19,0,0,2,Catégories!$C$17),2,TRUE))</f>
        <v>10</v>
      </c>
      <c r="C58" s="19">
        <f ca="1">IF(A58=0,0,A58-OFFSET(Catégories!$D$18,0,B58-1,,))</f>
        <v>6</v>
      </c>
      <c r="F58" s="1" t="str">
        <f ca="1">IF(A58=0,0,INDEX(Catégories!$D$20:$R$20,1,'Echantillon (3)'!B58))</f>
        <v>10. Métaux</v>
      </c>
      <c r="G58" s="1" t="str">
        <f ca="1">IF(A58=0,0,INDEX(OFFSET(Catégories!$D$21:$D$31,0,0,10,Catégories!$C$17),'Echantillon (3)'!C58,'Echantillon (3)'!B58))</f>
        <v>10.6 Autres métaux</v>
      </c>
      <c r="I58" s="41">
        <v>0</v>
      </c>
      <c r="J58" s="41">
        <v>0</v>
      </c>
      <c r="K58" s="41">
        <f t="shared" si="7"/>
        <v>0</v>
      </c>
      <c r="L58" s="6"/>
      <c r="M58" s="38">
        <f t="shared" si="8"/>
        <v>0</v>
      </c>
      <c r="N58" s="38"/>
      <c r="O58" s="38">
        <f t="shared" si="9"/>
        <v>0</v>
      </c>
      <c r="Q58" s="41">
        <v>0</v>
      </c>
      <c r="R58" s="41">
        <v>0</v>
      </c>
      <c r="S58" s="41">
        <f t="shared" si="10"/>
        <v>0</v>
      </c>
      <c r="T58" s="6"/>
      <c r="U58" s="38">
        <f t="shared" si="11"/>
        <v>0</v>
      </c>
      <c r="V58" s="38"/>
      <c r="W58" s="38">
        <f t="shared" si="12"/>
        <v>0</v>
      </c>
      <c r="Y58" s="41">
        <v>0</v>
      </c>
      <c r="Z58" s="41">
        <v>0</v>
      </c>
      <c r="AA58" s="41">
        <f t="shared" si="13"/>
        <v>0</v>
      </c>
      <c r="AB58" s="6"/>
      <c r="AC58" s="38">
        <f t="shared" si="14"/>
        <v>0</v>
      </c>
      <c r="AD58" s="38"/>
      <c r="AE58" s="38">
        <f t="shared" si="15"/>
        <v>0</v>
      </c>
      <c r="AH58" s="41">
        <f t="shared" si="16"/>
        <v>0</v>
      </c>
      <c r="AI58" s="41">
        <f t="shared" si="2"/>
        <v>0</v>
      </c>
      <c r="AJ58" s="41">
        <f t="shared" si="3"/>
        <v>0</v>
      </c>
      <c r="AK58" s="41">
        <f t="shared" ca="1" si="17"/>
        <v>0</v>
      </c>
      <c r="AL58" s="38">
        <f t="shared" ca="1" si="18"/>
        <v>0</v>
      </c>
      <c r="AO58" s="1" t="str">
        <f ca="1">IF(A58=0,0,INDEX(OFFSET(Catégories!$D$21:$D$31,0,0,10,Catégories!$C$17),'Echantillon (3)'!C58,'Echantillon (3)'!B58))</f>
        <v>10.6 Autres métaux</v>
      </c>
      <c r="AP58" s="38">
        <f t="shared" ca="1" si="4"/>
        <v>0</v>
      </c>
      <c r="AT58" s="38">
        <f t="shared" ca="1" si="19"/>
        <v>0</v>
      </c>
      <c r="AW58" s="36"/>
      <c r="AX58" s="36"/>
      <c r="AY58" s="40">
        <f t="shared" si="20"/>
        <v>0</v>
      </c>
      <c r="BA58" s="9">
        <f t="shared" ca="1" si="5"/>
        <v>0</v>
      </c>
      <c r="BC58" s="10">
        <f t="shared" ca="1" si="27"/>
        <v>0</v>
      </c>
      <c r="BF58" s="38">
        <f t="shared" ca="1" si="21"/>
        <v>0</v>
      </c>
    </row>
    <row r="59" spans="1:58" x14ac:dyDescent="0.3">
      <c r="A59" s="53">
        <f t="shared" ca="1" si="22"/>
        <v>38</v>
      </c>
      <c r="B59" s="19">
        <f ca="1">IF(A59=0,0,HLOOKUP(A59-1,OFFSET(Catégories!$D$18:$D$19,0,0,2,Catégories!$C$17),2,TRUE))</f>
        <v>11</v>
      </c>
      <c r="C59" s="19">
        <f ca="1">IF(A59=0,0,A59-OFFSET(Catégories!$D$18,0,B59-1,,))</f>
        <v>1</v>
      </c>
      <c r="F59" s="1" t="str">
        <f ca="1">IF(A59=0,0,INDEX(Catégories!$D$20:$R$20,1,'Echantillon (3)'!B59))</f>
        <v>11. incombustibles non classés</v>
      </c>
      <c r="G59" s="1" t="str">
        <f ca="1">IF(A59=0,0,INDEX(OFFSET(Catégories!$D$21:$D$31,0,0,10,Catégories!$C$17),'Echantillon (3)'!C59,'Echantillon (3)'!B59))</f>
        <v>11.1 Emballages incombustibles</v>
      </c>
      <c r="I59" s="41">
        <v>0</v>
      </c>
      <c r="J59" s="41">
        <v>0</v>
      </c>
      <c r="K59" s="41">
        <f t="shared" si="7"/>
        <v>0</v>
      </c>
      <c r="L59" s="6"/>
      <c r="M59" s="38">
        <f t="shared" si="8"/>
        <v>0</v>
      </c>
      <c r="N59" s="38"/>
      <c r="O59" s="38">
        <f t="shared" si="9"/>
        <v>0</v>
      </c>
      <c r="Q59" s="41">
        <v>0</v>
      </c>
      <c r="R59" s="41">
        <v>0</v>
      </c>
      <c r="S59" s="41">
        <f t="shared" si="10"/>
        <v>0</v>
      </c>
      <c r="T59" s="6"/>
      <c r="U59" s="38">
        <f t="shared" si="11"/>
        <v>0</v>
      </c>
      <c r="V59" s="38"/>
      <c r="W59" s="38">
        <f t="shared" si="12"/>
        <v>0</v>
      </c>
      <c r="Y59" s="41">
        <v>0</v>
      </c>
      <c r="Z59" s="41">
        <v>0</v>
      </c>
      <c r="AA59" s="41">
        <f t="shared" si="13"/>
        <v>0</v>
      </c>
      <c r="AB59" s="6"/>
      <c r="AC59" s="38">
        <f t="shared" si="14"/>
        <v>0</v>
      </c>
      <c r="AD59" s="38"/>
      <c r="AE59" s="38">
        <f t="shared" si="15"/>
        <v>0</v>
      </c>
      <c r="AH59" s="41">
        <f t="shared" si="16"/>
        <v>0</v>
      </c>
      <c r="AI59" s="41">
        <f t="shared" si="2"/>
        <v>0</v>
      </c>
      <c r="AJ59" s="41">
        <f t="shared" si="3"/>
        <v>0</v>
      </c>
      <c r="AK59" s="41">
        <f t="shared" ca="1" si="17"/>
        <v>0</v>
      </c>
      <c r="AL59" s="38">
        <f t="shared" ca="1" si="18"/>
        <v>0</v>
      </c>
      <c r="AO59" s="1" t="str">
        <f ca="1">IF(A59=0,0,INDEX(OFFSET(Catégories!$D$21:$D$31,0,0,10,Catégories!$C$17),'Echantillon (3)'!C59,'Echantillon (3)'!B59))</f>
        <v>11.1 Emballages incombustibles</v>
      </c>
      <c r="AP59" s="38">
        <f t="shared" ca="1" si="4"/>
        <v>0</v>
      </c>
      <c r="AT59" s="38">
        <f t="shared" ca="1" si="19"/>
        <v>0</v>
      </c>
      <c r="AW59" s="36"/>
      <c r="AX59" s="36"/>
      <c r="AY59" s="40">
        <f t="shared" si="20"/>
        <v>0</v>
      </c>
      <c r="BA59" s="9">
        <f t="shared" ca="1" si="5"/>
        <v>0</v>
      </c>
      <c r="BC59" s="10">
        <f t="shared" ca="1" si="27"/>
        <v>0</v>
      </c>
      <c r="BF59" s="38">
        <f t="shared" ca="1" si="21"/>
        <v>0</v>
      </c>
    </row>
    <row r="60" spans="1:58" x14ac:dyDescent="0.3">
      <c r="A60" s="53">
        <f t="shared" ca="1" si="22"/>
        <v>39</v>
      </c>
      <c r="B60" s="19">
        <f ca="1">IF(A60=0,0,HLOOKUP(A60-1,OFFSET(Catégories!$D$18:$D$19,0,0,2,Catégories!$C$17),2,TRUE))</f>
        <v>11</v>
      </c>
      <c r="C60" s="19">
        <f ca="1">IF(A60=0,0,A60-OFFSET(Catégories!$D$18,0,B60-1,,))</f>
        <v>2</v>
      </c>
      <c r="F60" s="1" t="str">
        <f ca="1">IF(A60=0,0,INDEX(Catégories!$D$20:$R$20,1,'Echantillon (3)'!B60))</f>
        <v>11. incombustibles non classés</v>
      </c>
      <c r="G60" s="1" t="str">
        <f ca="1">IF(A60=0,0,INDEX(OFFSET(Catégories!$D$21:$D$31,0,0,10,Catégories!$C$17),'Echantillon (3)'!C60,'Echantillon (3)'!B60))</f>
        <v>11.2 Autres incombustibles</v>
      </c>
      <c r="I60" s="41">
        <v>0</v>
      </c>
      <c r="J60" s="41">
        <v>0</v>
      </c>
      <c r="K60" s="41">
        <f t="shared" si="7"/>
        <v>0</v>
      </c>
      <c r="L60" s="6"/>
      <c r="M60" s="38">
        <f t="shared" si="8"/>
        <v>0</v>
      </c>
      <c r="N60" s="38"/>
      <c r="O60" s="38">
        <f t="shared" si="9"/>
        <v>0</v>
      </c>
      <c r="Q60" s="41">
        <v>0</v>
      </c>
      <c r="R60" s="41">
        <v>0</v>
      </c>
      <c r="S60" s="41">
        <f t="shared" si="10"/>
        <v>0</v>
      </c>
      <c r="T60" s="6"/>
      <c r="U60" s="38">
        <f t="shared" si="11"/>
        <v>0</v>
      </c>
      <c r="V60" s="38"/>
      <c r="W60" s="38">
        <f t="shared" si="12"/>
        <v>0</v>
      </c>
      <c r="Y60" s="41">
        <v>0</v>
      </c>
      <c r="Z60" s="41">
        <v>0</v>
      </c>
      <c r="AA60" s="41">
        <f t="shared" si="13"/>
        <v>0</v>
      </c>
      <c r="AB60" s="6"/>
      <c r="AC60" s="38">
        <f t="shared" si="14"/>
        <v>0</v>
      </c>
      <c r="AD60" s="38"/>
      <c r="AE60" s="38">
        <f t="shared" si="15"/>
        <v>0</v>
      </c>
      <c r="AH60" s="41">
        <f t="shared" si="16"/>
        <v>0</v>
      </c>
      <c r="AI60" s="41">
        <f t="shared" si="2"/>
        <v>0</v>
      </c>
      <c r="AJ60" s="41">
        <f t="shared" si="3"/>
        <v>0</v>
      </c>
      <c r="AK60" s="41">
        <f t="shared" ca="1" si="17"/>
        <v>0</v>
      </c>
      <c r="AL60" s="38">
        <f t="shared" ca="1" si="18"/>
        <v>0</v>
      </c>
      <c r="AO60" s="1" t="str">
        <f ca="1">IF(A60=0,0,INDEX(OFFSET(Catégories!$D$21:$D$31,0,0,10,Catégories!$C$17),'Echantillon (3)'!C60,'Echantillon (3)'!B60))</f>
        <v>11.2 Autres incombustibles</v>
      </c>
      <c r="AP60" s="38">
        <f t="shared" ca="1" si="4"/>
        <v>0</v>
      </c>
      <c r="AT60" s="38">
        <f t="shared" ca="1" si="19"/>
        <v>0</v>
      </c>
      <c r="AW60" s="36"/>
      <c r="AX60" s="36"/>
      <c r="AY60" s="40">
        <f t="shared" si="20"/>
        <v>0</v>
      </c>
      <c r="BA60" s="9">
        <f t="shared" ca="1" si="5"/>
        <v>0</v>
      </c>
      <c r="BC60" s="10">
        <f t="shared" ca="1" si="27"/>
        <v>0</v>
      </c>
      <c r="BF60" s="38">
        <f t="shared" ca="1" si="21"/>
        <v>0</v>
      </c>
    </row>
    <row r="61" spans="1:58" x14ac:dyDescent="0.3">
      <c r="A61" s="53">
        <f t="shared" ca="1" si="22"/>
        <v>40</v>
      </c>
      <c r="B61" s="19">
        <f ca="1">IF(A61=0,0,HLOOKUP(A61-1,OFFSET(Catégories!$D$18:$D$19,0,0,2,Catégories!$C$17),2,TRUE))</f>
        <v>12</v>
      </c>
      <c r="C61" s="19">
        <f ca="1">IF(A61=0,0,A61-OFFSET(Catégories!$D$18,0,B61-1,,))</f>
        <v>1</v>
      </c>
      <c r="F61" s="1" t="str">
        <f ca="1">IF(A61=0,0,INDEX(Catégories!$D$20:$R$20,1,'Echantillon (3)'!B61))</f>
        <v>12. Déchets
 dangereux</v>
      </c>
      <c r="G61" s="1" t="str">
        <f ca="1">IF(A61=0,0,INDEX(OFFSET(Catégories!$D$21:$D$31,0,0,10,Catégories!$C$17),'Echantillon (3)'!C61,'Echantillon (3)'!B61))</f>
        <v>12.1 Produits chimiques</v>
      </c>
      <c r="I61" s="41">
        <v>0</v>
      </c>
      <c r="J61" s="41">
        <v>0</v>
      </c>
      <c r="K61" s="41">
        <f t="shared" si="7"/>
        <v>0</v>
      </c>
      <c r="L61" s="6"/>
      <c r="M61" s="38">
        <f t="shared" si="8"/>
        <v>0</v>
      </c>
      <c r="N61" s="38"/>
      <c r="O61" s="38">
        <f t="shared" si="9"/>
        <v>0</v>
      </c>
      <c r="Q61" s="41">
        <v>0</v>
      </c>
      <c r="R61" s="41">
        <v>0</v>
      </c>
      <c r="S61" s="41">
        <f t="shared" si="10"/>
        <v>0</v>
      </c>
      <c r="T61" s="6"/>
      <c r="U61" s="38">
        <f t="shared" si="11"/>
        <v>0</v>
      </c>
      <c r="V61" s="38"/>
      <c r="W61" s="38">
        <f t="shared" si="12"/>
        <v>0</v>
      </c>
      <c r="Y61" s="41">
        <v>0</v>
      </c>
      <c r="Z61" s="41">
        <v>0</v>
      </c>
      <c r="AA61" s="41">
        <f t="shared" si="13"/>
        <v>0</v>
      </c>
      <c r="AB61" s="6"/>
      <c r="AC61" s="38">
        <f t="shared" si="14"/>
        <v>0</v>
      </c>
      <c r="AD61" s="38"/>
      <c r="AE61" s="38">
        <f t="shared" si="15"/>
        <v>0</v>
      </c>
      <c r="AH61" s="41">
        <f t="shared" si="16"/>
        <v>0</v>
      </c>
      <c r="AI61" s="41">
        <f t="shared" si="2"/>
        <v>0</v>
      </c>
      <c r="AJ61" s="41">
        <f t="shared" si="3"/>
        <v>0</v>
      </c>
      <c r="AK61" s="41">
        <f t="shared" ca="1" si="17"/>
        <v>0</v>
      </c>
      <c r="AL61" s="38">
        <f t="shared" ca="1" si="18"/>
        <v>0</v>
      </c>
      <c r="AO61" s="1" t="str">
        <f ca="1">IF(A61=0,0,INDEX(OFFSET(Catégories!$D$21:$D$31,0,0,10,Catégories!$C$17),'Echantillon (3)'!C61,'Echantillon (3)'!B61))</f>
        <v>12.1 Produits chimiques</v>
      </c>
      <c r="AP61" s="38">
        <f t="shared" ca="1" si="4"/>
        <v>0</v>
      </c>
      <c r="AT61" s="38">
        <f t="shared" ca="1" si="19"/>
        <v>0</v>
      </c>
      <c r="AW61" s="36"/>
      <c r="AX61" s="36"/>
      <c r="AY61" s="40">
        <f t="shared" si="20"/>
        <v>0</v>
      </c>
      <c r="BA61" s="9">
        <f t="shared" ca="1" si="5"/>
        <v>0</v>
      </c>
      <c r="BC61" s="10">
        <f t="shared" ca="1" si="27"/>
        <v>0</v>
      </c>
      <c r="BF61" s="38">
        <f t="shared" ca="1" si="21"/>
        <v>0</v>
      </c>
    </row>
    <row r="62" spans="1:58" x14ac:dyDescent="0.3">
      <c r="A62" s="53">
        <f t="shared" ca="1" si="22"/>
        <v>41</v>
      </c>
      <c r="B62" s="19">
        <f ca="1">IF(A62=0,0,HLOOKUP(A62-1,OFFSET(Catégories!$D$18:$D$19,0,0,2,Catégories!$C$17),2,TRUE))</f>
        <v>12</v>
      </c>
      <c r="C62" s="19">
        <f ca="1">IF(A62=0,0,A62-OFFSET(Catégories!$D$18,0,B62-1,,))</f>
        <v>2</v>
      </c>
      <c r="F62" s="1" t="str">
        <f ca="1">IF(A62=0,0,INDEX(Catégories!$D$20:$R$20,1,'Echantillon (3)'!B62))</f>
        <v>12. Déchets
 dangereux</v>
      </c>
      <c r="G62" s="1" t="str">
        <f ca="1">IF(A62=0,0,INDEX(OFFSET(Catégories!$D$21:$D$31,0,0,10,Catégories!$C$17),'Echantillon (3)'!C62,'Echantillon (3)'!B62))</f>
        <v>12.2 Tubes fluorescents et ampoules basse consommation</v>
      </c>
      <c r="I62" s="41">
        <v>0</v>
      </c>
      <c r="J62" s="41">
        <v>0</v>
      </c>
      <c r="K62" s="41">
        <f t="shared" si="7"/>
        <v>0</v>
      </c>
      <c r="L62" s="6"/>
      <c r="M62" s="38">
        <f t="shared" si="8"/>
        <v>0</v>
      </c>
      <c r="N62" s="38"/>
      <c r="O62" s="38">
        <f t="shared" si="9"/>
        <v>0</v>
      </c>
      <c r="Q62" s="41">
        <v>0</v>
      </c>
      <c r="R62" s="41">
        <v>0</v>
      </c>
      <c r="S62" s="41">
        <f t="shared" si="10"/>
        <v>0</v>
      </c>
      <c r="T62" s="6"/>
      <c r="U62" s="38">
        <f t="shared" si="11"/>
        <v>0</v>
      </c>
      <c r="V62" s="38"/>
      <c r="W62" s="38">
        <f t="shared" si="12"/>
        <v>0</v>
      </c>
      <c r="Y62" s="41">
        <v>0</v>
      </c>
      <c r="Z62" s="41">
        <v>0</v>
      </c>
      <c r="AA62" s="41">
        <f t="shared" si="13"/>
        <v>0</v>
      </c>
      <c r="AB62" s="6"/>
      <c r="AC62" s="38">
        <f t="shared" si="14"/>
        <v>0</v>
      </c>
      <c r="AD62" s="38"/>
      <c r="AE62" s="38">
        <f t="shared" si="15"/>
        <v>0</v>
      </c>
      <c r="AH62" s="41">
        <f t="shared" si="16"/>
        <v>0</v>
      </c>
      <c r="AI62" s="41">
        <f t="shared" si="2"/>
        <v>0</v>
      </c>
      <c r="AJ62" s="41">
        <f t="shared" si="3"/>
        <v>0</v>
      </c>
      <c r="AK62" s="41">
        <f t="shared" ca="1" si="17"/>
        <v>0</v>
      </c>
      <c r="AL62" s="38">
        <f t="shared" ca="1" si="18"/>
        <v>0</v>
      </c>
      <c r="AO62" s="1" t="str">
        <f ca="1">IF(A62=0,0,INDEX(OFFSET(Catégories!$D$21:$D$31,0,0,10,Catégories!$C$17),'Echantillon (3)'!C62,'Echantillon (3)'!B62))</f>
        <v>12.2 Tubes fluorescents et ampoules basse consommation</v>
      </c>
      <c r="AP62" s="38">
        <f t="shared" ca="1" si="4"/>
        <v>0</v>
      </c>
      <c r="AT62" s="38">
        <f t="shared" ca="1" si="19"/>
        <v>0</v>
      </c>
      <c r="AW62" s="36"/>
      <c r="AX62" s="36"/>
      <c r="AY62" s="40">
        <f t="shared" si="20"/>
        <v>0</v>
      </c>
      <c r="BA62" s="9">
        <f t="shared" ca="1" si="5"/>
        <v>0</v>
      </c>
      <c r="BC62" s="10">
        <f t="shared" ca="1" si="27"/>
        <v>0</v>
      </c>
      <c r="BF62" s="38">
        <f t="shared" ca="1" si="21"/>
        <v>0</v>
      </c>
    </row>
    <row r="63" spans="1:58" x14ac:dyDescent="0.3">
      <c r="A63" s="53">
        <f t="shared" ca="1" si="22"/>
        <v>42</v>
      </c>
      <c r="B63" s="19">
        <f ca="1">IF(A63=0,0,HLOOKUP(A63-1,OFFSET(Catégories!$D$18:$D$19,0,0,2,Catégories!$C$17),2,TRUE))</f>
        <v>12</v>
      </c>
      <c r="C63" s="19">
        <f ca="1">IF(A63=0,0,A63-OFFSET(Catégories!$D$18,0,B63-1,,))</f>
        <v>3</v>
      </c>
      <c r="F63" s="1" t="str">
        <f ca="1">IF(A63=0,0,INDEX(Catégories!$D$20:$R$20,1,'Echantillon (3)'!B63))</f>
        <v>12. Déchets
 dangereux</v>
      </c>
      <c r="G63" s="1" t="str">
        <f ca="1">IF(A63=0,0,INDEX(OFFSET(Catégories!$D$21:$D$31,0,0,10,Catégories!$C$17),'Echantillon (3)'!C63,'Echantillon (3)'!B63))</f>
        <v>12.3 Piles (non rechargeables)</v>
      </c>
      <c r="I63" s="41">
        <v>0</v>
      </c>
      <c r="J63" s="41">
        <v>0</v>
      </c>
      <c r="K63" s="41">
        <f t="shared" si="7"/>
        <v>0</v>
      </c>
      <c r="L63" s="6"/>
      <c r="M63" s="38">
        <f t="shared" si="8"/>
        <v>0</v>
      </c>
      <c r="N63" s="38"/>
      <c r="O63" s="38">
        <f t="shared" si="9"/>
        <v>0</v>
      </c>
      <c r="Q63" s="41">
        <v>0</v>
      </c>
      <c r="R63" s="41">
        <v>0</v>
      </c>
      <c r="S63" s="41">
        <f t="shared" si="10"/>
        <v>0</v>
      </c>
      <c r="T63" s="6"/>
      <c r="U63" s="38">
        <f t="shared" si="11"/>
        <v>0</v>
      </c>
      <c r="V63" s="38"/>
      <c r="W63" s="38">
        <f t="shared" si="12"/>
        <v>0</v>
      </c>
      <c r="Y63" s="41">
        <v>0</v>
      </c>
      <c r="Z63" s="41">
        <v>0</v>
      </c>
      <c r="AA63" s="41">
        <f t="shared" si="13"/>
        <v>0</v>
      </c>
      <c r="AB63" s="6"/>
      <c r="AC63" s="38">
        <f t="shared" si="14"/>
        <v>0</v>
      </c>
      <c r="AD63" s="38"/>
      <c r="AE63" s="38">
        <f t="shared" si="15"/>
        <v>0</v>
      </c>
      <c r="AH63" s="41">
        <f t="shared" si="16"/>
        <v>0</v>
      </c>
      <c r="AI63" s="41">
        <f t="shared" si="2"/>
        <v>0</v>
      </c>
      <c r="AJ63" s="41">
        <f t="shared" si="3"/>
        <v>0</v>
      </c>
      <c r="AK63" s="41">
        <f t="shared" ca="1" si="17"/>
        <v>0</v>
      </c>
      <c r="AL63" s="38">
        <f t="shared" ca="1" si="18"/>
        <v>0</v>
      </c>
      <c r="AO63" s="1" t="str">
        <f ca="1">IF(A63=0,0,INDEX(OFFSET(Catégories!$D$21:$D$31,0,0,10,Catégories!$C$17),'Echantillon (3)'!C63,'Echantillon (3)'!B63))</f>
        <v>12.3 Piles (non rechargeables)</v>
      </c>
      <c r="AP63" s="38">
        <f t="shared" ca="1" si="4"/>
        <v>0</v>
      </c>
      <c r="AT63" s="38">
        <f t="shared" ca="1" si="19"/>
        <v>0</v>
      </c>
      <c r="AW63" s="36"/>
      <c r="AX63" s="36"/>
      <c r="AY63" s="40">
        <f t="shared" si="20"/>
        <v>0</v>
      </c>
      <c r="BA63" s="9">
        <f t="shared" ca="1" si="5"/>
        <v>0</v>
      </c>
      <c r="BC63" s="10">
        <f t="shared" ca="1" si="27"/>
        <v>0</v>
      </c>
      <c r="BF63" s="38">
        <f t="shared" ca="1" si="21"/>
        <v>0</v>
      </c>
    </row>
    <row r="64" spans="1:58" x14ac:dyDescent="0.3">
      <c r="A64" s="53">
        <f t="shared" ca="1" si="22"/>
        <v>43</v>
      </c>
      <c r="B64" s="19">
        <f ca="1">IF(A64=0,0,HLOOKUP(A64-1,OFFSET(Catégories!$D$18:$D$19,0,0,2,Catégories!$C$17),2,TRUE))</f>
        <v>12</v>
      </c>
      <c r="C64" s="19">
        <f ca="1">IF(A64=0,0,A64-OFFSET(Catégories!$D$18,0,B64-1,,))</f>
        <v>4</v>
      </c>
      <c r="F64" s="1" t="str">
        <f ca="1">IF(A64=0,0,INDEX(Catégories!$D$20:$R$20,1,'Echantillon (3)'!B64))</f>
        <v>12. Déchets
 dangereux</v>
      </c>
      <c r="G64" s="1" t="str">
        <f ca="1">IF(A64=0,0,INDEX(OFFSET(Catégories!$D$21:$D$31,0,0,10,Catégories!$C$17),'Echantillon (3)'!C64,'Echantillon (3)'!B64))</f>
        <v>12.4 Piles rechargeables, accumulateurs</v>
      </c>
      <c r="I64" s="41">
        <v>0</v>
      </c>
      <c r="J64" s="41">
        <v>0</v>
      </c>
      <c r="K64" s="41">
        <f t="shared" si="7"/>
        <v>0</v>
      </c>
      <c r="L64" s="6"/>
      <c r="M64" s="38">
        <f t="shared" si="8"/>
        <v>0</v>
      </c>
      <c r="N64" s="38"/>
      <c r="O64" s="38">
        <f t="shared" si="9"/>
        <v>0</v>
      </c>
      <c r="Q64" s="41">
        <v>0</v>
      </c>
      <c r="R64" s="41">
        <v>0</v>
      </c>
      <c r="S64" s="41">
        <f t="shared" si="10"/>
        <v>0</v>
      </c>
      <c r="T64" s="6"/>
      <c r="U64" s="38">
        <f t="shared" si="11"/>
        <v>0</v>
      </c>
      <c r="V64" s="38"/>
      <c r="W64" s="38">
        <f t="shared" si="12"/>
        <v>0</v>
      </c>
      <c r="Y64" s="41">
        <v>0</v>
      </c>
      <c r="Z64" s="41">
        <v>0</v>
      </c>
      <c r="AA64" s="41">
        <f t="shared" si="13"/>
        <v>0</v>
      </c>
      <c r="AB64" s="6"/>
      <c r="AC64" s="38">
        <f t="shared" si="14"/>
        <v>0</v>
      </c>
      <c r="AD64" s="38"/>
      <c r="AE64" s="38">
        <f t="shared" si="15"/>
        <v>0</v>
      </c>
      <c r="AH64" s="41">
        <f t="shared" si="16"/>
        <v>0</v>
      </c>
      <c r="AI64" s="41">
        <f t="shared" si="2"/>
        <v>0</v>
      </c>
      <c r="AJ64" s="41">
        <f t="shared" si="3"/>
        <v>0</v>
      </c>
      <c r="AK64" s="41">
        <f t="shared" ca="1" si="17"/>
        <v>0</v>
      </c>
      <c r="AL64" s="38">
        <f t="shared" ca="1" si="18"/>
        <v>0</v>
      </c>
      <c r="AO64" s="1" t="str">
        <f ca="1">IF(A64=0,0,INDEX(OFFSET(Catégories!$D$21:$D$31,0,0,10,Catégories!$C$17),'Echantillon (3)'!C64,'Echantillon (3)'!B64))</f>
        <v>12.4 Piles rechargeables, accumulateurs</v>
      </c>
      <c r="AP64" s="38">
        <f t="shared" ca="1" si="4"/>
        <v>0</v>
      </c>
      <c r="AT64" s="38">
        <f t="shared" ca="1" si="19"/>
        <v>0</v>
      </c>
      <c r="AW64" s="36"/>
      <c r="AX64" s="36"/>
      <c r="AY64" s="40">
        <f t="shared" si="20"/>
        <v>0</v>
      </c>
      <c r="BA64" s="9">
        <f t="shared" ca="1" si="5"/>
        <v>0</v>
      </c>
      <c r="BC64" s="10">
        <f t="shared" ca="1" si="27"/>
        <v>0</v>
      </c>
      <c r="BF64" s="38">
        <f t="shared" ca="1" si="21"/>
        <v>0</v>
      </c>
    </row>
    <row r="65" spans="1:58" x14ac:dyDescent="0.3">
      <c r="A65" s="53">
        <f t="shared" ca="1" si="22"/>
        <v>44</v>
      </c>
      <c r="B65" s="19">
        <f ca="1">IF(A65=0,0,HLOOKUP(A65-1,OFFSET(Catégories!$D$18:$D$19,0,0,2,Catégories!$C$17),2,TRUE))</f>
        <v>12</v>
      </c>
      <c r="C65" s="19">
        <f ca="1">IF(A65=0,0,A65-OFFSET(Catégories!$D$18,0,B65-1,,))</f>
        <v>5</v>
      </c>
      <c r="F65" s="1" t="str">
        <f ca="1">IF(A65=0,0,INDEX(Catégories!$D$20:$R$20,1,'Echantillon (3)'!B65))</f>
        <v>12. Déchets
 dangereux</v>
      </c>
      <c r="G65" s="1" t="str">
        <f ca="1">IF(A65=0,0,INDEX(OFFSET(Catégories!$D$21:$D$31,0,0,10,Catégories!$C$17),'Echantillon (3)'!C65,'Echantillon (3)'!B65))</f>
        <v xml:space="preserve">12.5 Batteries </v>
      </c>
      <c r="I65" s="41">
        <v>0</v>
      </c>
      <c r="J65" s="41">
        <v>0</v>
      </c>
      <c r="K65" s="41">
        <f t="shared" si="7"/>
        <v>0</v>
      </c>
      <c r="L65" s="6"/>
      <c r="M65" s="38">
        <f t="shared" si="8"/>
        <v>0</v>
      </c>
      <c r="N65" s="38"/>
      <c r="O65" s="38">
        <f t="shared" si="9"/>
        <v>0</v>
      </c>
      <c r="Q65" s="41">
        <v>0</v>
      </c>
      <c r="R65" s="41">
        <v>0</v>
      </c>
      <c r="S65" s="41">
        <f t="shared" si="10"/>
        <v>0</v>
      </c>
      <c r="T65" s="6"/>
      <c r="U65" s="38">
        <f t="shared" si="11"/>
        <v>0</v>
      </c>
      <c r="V65" s="38"/>
      <c r="W65" s="38">
        <f t="shared" si="12"/>
        <v>0</v>
      </c>
      <c r="Y65" s="41">
        <v>0</v>
      </c>
      <c r="Z65" s="41">
        <v>0</v>
      </c>
      <c r="AA65" s="41">
        <f t="shared" si="13"/>
        <v>0</v>
      </c>
      <c r="AB65" s="6"/>
      <c r="AC65" s="38">
        <f t="shared" si="14"/>
        <v>0</v>
      </c>
      <c r="AD65" s="38"/>
      <c r="AE65" s="38">
        <f t="shared" si="15"/>
        <v>0</v>
      </c>
      <c r="AH65" s="41">
        <f t="shared" si="16"/>
        <v>0</v>
      </c>
      <c r="AI65" s="41">
        <f t="shared" si="2"/>
        <v>0</v>
      </c>
      <c r="AJ65" s="41">
        <f t="shared" si="3"/>
        <v>0</v>
      </c>
      <c r="AK65" s="41">
        <f t="shared" ca="1" si="17"/>
        <v>0</v>
      </c>
      <c r="AL65" s="38">
        <f t="shared" ca="1" si="18"/>
        <v>0</v>
      </c>
      <c r="AO65" s="1" t="str">
        <f ca="1">IF(A65=0,0,INDEX(OFFSET(Catégories!$D$21:$D$31,0,0,10,Catégories!$C$17),'Echantillon (3)'!C65,'Echantillon (3)'!B65))</f>
        <v xml:space="preserve">12.5 Batteries </v>
      </c>
      <c r="AP65" s="38">
        <f t="shared" ca="1" si="4"/>
        <v>0</v>
      </c>
      <c r="AT65" s="38">
        <f t="shared" ca="1" si="19"/>
        <v>0</v>
      </c>
      <c r="AW65" s="36"/>
      <c r="AX65" s="36"/>
      <c r="AY65" s="40">
        <f t="shared" si="20"/>
        <v>0</v>
      </c>
      <c r="BA65" s="9">
        <f t="shared" ca="1" si="5"/>
        <v>0</v>
      </c>
      <c r="BC65" s="10">
        <f t="shared" ca="1" si="27"/>
        <v>0</v>
      </c>
      <c r="BF65" s="38">
        <f t="shared" ca="1" si="21"/>
        <v>0</v>
      </c>
    </row>
    <row r="66" spans="1:58" x14ac:dyDescent="0.3">
      <c r="A66" s="53">
        <f t="shared" ca="1" si="22"/>
        <v>45</v>
      </c>
      <c r="B66" s="19">
        <f ca="1">IF(A66=0,0,HLOOKUP(A66-1,OFFSET(Catégories!$D$18:$D$19,0,0,2,Catégories!$C$17),2,TRUE))</f>
        <v>12</v>
      </c>
      <c r="C66" s="19">
        <f ca="1">IF(A66=0,0,A66-OFFSET(Catégories!$D$18,0,B66-1,,))</f>
        <v>6</v>
      </c>
      <c r="F66" s="1" t="str">
        <f ca="1">IF(A66=0,0,INDEX(Catégories!$D$20:$R$20,1,'Echantillon (3)'!B66))</f>
        <v>12. Déchets
 dangereux</v>
      </c>
      <c r="G66" s="1" t="str">
        <f ca="1">IF(A66=0,0,INDEX(OFFSET(Catégories!$D$21:$D$31,0,0,10,Catégories!$C$17),'Echantillon (3)'!C66,'Echantillon (3)'!B66))</f>
        <v xml:space="preserve">12.6 Autres déchets dangereux </v>
      </c>
      <c r="I66" s="41">
        <v>0</v>
      </c>
      <c r="J66" s="41">
        <v>0</v>
      </c>
      <c r="K66" s="41">
        <f t="shared" si="7"/>
        <v>0</v>
      </c>
      <c r="L66" s="6"/>
      <c r="M66" s="38">
        <f t="shared" si="8"/>
        <v>0</v>
      </c>
      <c r="N66" s="38"/>
      <c r="O66" s="38">
        <f t="shared" si="9"/>
        <v>0</v>
      </c>
      <c r="Q66" s="41">
        <v>0</v>
      </c>
      <c r="R66" s="41">
        <v>0</v>
      </c>
      <c r="S66" s="41">
        <f t="shared" si="10"/>
        <v>0</v>
      </c>
      <c r="T66" s="6"/>
      <c r="U66" s="38">
        <f t="shared" si="11"/>
        <v>0</v>
      </c>
      <c r="V66" s="38"/>
      <c r="W66" s="38">
        <f t="shared" si="12"/>
        <v>0</v>
      </c>
      <c r="Y66" s="41">
        <v>0</v>
      </c>
      <c r="Z66" s="41">
        <v>0</v>
      </c>
      <c r="AA66" s="41">
        <f t="shared" si="13"/>
        <v>0</v>
      </c>
      <c r="AB66" s="6"/>
      <c r="AC66" s="38">
        <f t="shared" si="14"/>
        <v>0</v>
      </c>
      <c r="AD66" s="38"/>
      <c r="AE66" s="38">
        <f t="shared" si="15"/>
        <v>0</v>
      </c>
      <c r="AH66" s="41">
        <f t="shared" si="16"/>
        <v>0</v>
      </c>
      <c r="AI66" s="41">
        <f t="shared" si="2"/>
        <v>0</v>
      </c>
      <c r="AJ66" s="41">
        <f t="shared" si="3"/>
        <v>0</v>
      </c>
      <c r="AK66" s="41">
        <f t="shared" ca="1" si="17"/>
        <v>0</v>
      </c>
      <c r="AL66" s="38">
        <f t="shared" ca="1" si="18"/>
        <v>0</v>
      </c>
      <c r="AO66" s="1" t="str">
        <f ca="1">IF(A66=0,0,INDEX(OFFSET(Catégories!$D$21:$D$31,0,0,10,Catégories!$C$17),'Echantillon (3)'!C66,'Echantillon (3)'!B66))</f>
        <v xml:space="preserve">12.6 Autres déchets dangereux </v>
      </c>
      <c r="AP66" s="38">
        <f t="shared" ca="1" si="4"/>
        <v>0</v>
      </c>
      <c r="AT66" s="38">
        <f t="shared" ca="1" si="19"/>
        <v>0</v>
      </c>
      <c r="AW66" s="36"/>
      <c r="AX66" s="36"/>
      <c r="AY66" s="40">
        <f t="shared" si="20"/>
        <v>0</v>
      </c>
      <c r="BA66" s="9">
        <f t="shared" ca="1" si="5"/>
        <v>0</v>
      </c>
      <c r="BC66" s="10">
        <f t="shared" ca="1" si="27"/>
        <v>0</v>
      </c>
      <c r="BF66" s="38">
        <f t="shared" ca="1" si="21"/>
        <v>0</v>
      </c>
    </row>
    <row r="67" spans="1:58" x14ac:dyDescent="0.3">
      <c r="A67" s="53">
        <f t="shared" ca="1" si="22"/>
        <v>46</v>
      </c>
      <c r="B67" s="19">
        <f ca="1">IF(A67=0,0,HLOOKUP(A67-1,OFFSET(Catégories!$D$18:$D$19,0,0,2,Catégories!$C$17),2,TRUE))</f>
        <v>13</v>
      </c>
      <c r="C67" s="19">
        <f ca="1">IF(A67=0,0,A67-OFFSET(Catégories!$D$18,0,B67-1,,))</f>
        <v>1</v>
      </c>
      <c r="F67" s="1" t="str">
        <f ca="1">IF(A67=0,0,INDEX(Catégories!$D$20:$R$20,1,'Echantillon (3)'!B67))</f>
        <v>13. Fines</v>
      </c>
      <c r="G67" s="1" t="str">
        <f ca="1">IF(A67=0,0,INDEX(OFFSET(Catégories!$D$21:$D$31,0,0,10,Catégories!$C$17),'Echantillon (3)'!C67,'Echantillon (3)'!B67))</f>
        <v>13. Fines</v>
      </c>
      <c r="I67" s="41">
        <v>0</v>
      </c>
      <c r="J67" s="41">
        <v>0</v>
      </c>
      <c r="K67" s="41">
        <f t="shared" si="7"/>
        <v>0</v>
      </c>
      <c r="L67" s="6"/>
      <c r="M67" s="38">
        <f t="shared" si="8"/>
        <v>0</v>
      </c>
      <c r="N67" s="38"/>
      <c r="O67" s="38">
        <f t="shared" si="9"/>
        <v>0</v>
      </c>
      <c r="Q67" s="41">
        <v>0</v>
      </c>
      <c r="R67" s="41">
        <v>0</v>
      </c>
      <c r="S67" s="41">
        <f t="shared" si="10"/>
        <v>0</v>
      </c>
      <c r="T67" s="6"/>
      <c r="U67" s="38">
        <f t="shared" si="11"/>
        <v>0</v>
      </c>
      <c r="V67" s="38"/>
      <c r="W67" s="38">
        <f t="shared" si="12"/>
        <v>0</v>
      </c>
      <c r="Y67" s="41">
        <v>0</v>
      </c>
      <c r="Z67" s="41">
        <v>0</v>
      </c>
      <c r="AA67" s="41">
        <f t="shared" si="13"/>
        <v>0</v>
      </c>
      <c r="AB67" s="6"/>
      <c r="AC67" s="38">
        <f t="shared" si="14"/>
        <v>0</v>
      </c>
      <c r="AD67" s="38"/>
      <c r="AE67" s="38">
        <f t="shared" si="15"/>
        <v>0</v>
      </c>
      <c r="AH67" s="41">
        <f t="shared" si="16"/>
        <v>0</v>
      </c>
      <c r="AI67" s="41">
        <f t="shared" si="2"/>
        <v>0</v>
      </c>
      <c r="AJ67" s="41">
        <f t="shared" si="3"/>
        <v>0</v>
      </c>
      <c r="AK67" s="41">
        <f t="shared" ca="1" si="17"/>
        <v>180.36</v>
      </c>
      <c r="AL67" s="38">
        <f t="shared" ca="1" si="18"/>
        <v>1</v>
      </c>
      <c r="AO67" s="1" t="str">
        <f ca="1">IF(A67=0,0,INDEX(OFFSET(Catégories!$D$21:$D$31,0,0,10,Catégories!$C$17),'Echantillon (3)'!C67,'Echantillon (3)'!B67))</f>
        <v>13. Fines</v>
      </c>
      <c r="AP67" s="38">
        <f t="shared" ca="1" si="4"/>
        <v>0.32792727272727273</v>
      </c>
      <c r="AT67" s="38">
        <f t="shared" ca="1" si="19"/>
        <v>0</v>
      </c>
      <c r="AW67" s="36"/>
      <c r="AX67" s="36"/>
      <c r="AY67" s="40">
        <f t="shared" si="20"/>
        <v>0</v>
      </c>
      <c r="BA67" s="9">
        <f t="shared" ca="1" si="5"/>
        <v>0</v>
      </c>
      <c r="BC67" s="10">
        <f t="shared" ca="1" si="27"/>
        <v>0</v>
      </c>
      <c r="BF67" s="38">
        <f t="shared" ca="1" si="21"/>
        <v>0</v>
      </c>
    </row>
    <row r="68" spans="1:58" x14ac:dyDescent="0.3">
      <c r="A68" s="53">
        <f t="shared" ca="1" si="22"/>
        <v>0</v>
      </c>
      <c r="B68" s="19">
        <f ca="1">IF(A68=0,0,HLOOKUP(A68-1,OFFSET(Catégories!$D$18:$D$19,0,0,2,Catégories!$C$17),2,TRUE))</f>
        <v>0</v>
      </c>
      <c r="C68" s="19">
        <f ca="1">IF(A68=0,0,A68-OFFSET(Catégories!$D$18,0,B68-1,,))</f>
        <v>0</v>
      </c>
      <c r="F68" s="1">
        <f ca="1">IF(A68=0,0,INDEX(Catégories!$D$20:$R$20,1,'Echantillon (3)'!B68))</f>
        <v>0</v>
      </c>
      <c r="G68" s="1">
        <f ca="1">IF(A68=0,0,INDEX(OFFSET(Catégories!$D$21:$D$31,0,0,10,Catégories!$C$17),'Echantillon (3)'!C68,'Echantillon (3)'!B68))</f>
        <v>0</v>
      </c>
      <c r="I68" s="41">
        <v>0</v>
      </c>
      <c r="J68" s="41">
        <v>0</v>
      </c>
      <c r="K68" s="41">
        <f t="shared" si="7"/>
        <v>0</v>
      </c>
      <c r="L68" s="6"/>
      <c r="M68" s="38">
        <f t="shared" si="8"/>
        <v>0</v>
      </c>
      <c r="N68" s="38"/>
      <c r="O68" s="38">
        <f t="shared" si="9"/>
        <v>0</v>
      </c>
      <c r="Q68" s="41">
        <v>0</v>
      </c>
      <c r="R68" s="41">
        <v>0</v>
      </c>
      <c r="S68" s="41">
        <f t="shared" si="10"/>
        <v>0</v>
      </c>
      <c r="T68" s="6"/>
      <c r="U68" s="38">
        <f t="shared" si="11"/>
        <v>0</v>
      </c>
      <c r="V68" s="38"/>
      <c r="W68" s="38">
        <f t="shared" si="12"/>
        <v>0</v>
      </c>
      <c r="Y68" s="41">
        <v>0</v>
      </c>
      <c r="Z68" s="41">
        <v>0</v>
      </c>
      <c r="AA68" s="41">
        <f t="shared" si="13"/>
        <v>0</v>
      </c>
      <c r="AB68" s="6"/>
      <c r="AC68" s="38">
        <f t="shared" si="14"/>
        <v>0</v>
      </c>
      <c r="AD68" s="38"/>
      <c r="AE68" s="38">
        <f t="shared" si="15"/>
        <v>0</v>
      </c>
      <c r="AH68" s="41">
        <f t="shared" si="16"/>
        <v>0</v>
      </c>
      <c r="AI68" s="41">
        <f t="shared" si="2"/>
        <v>0</v>
      </c>
      <c r="AJ68" s="41">
        <f t="shared" si="3"/>
        <v>0</v>
      </c>
      <c r="AK68" s="41">
        <f t="shared" ca="1" si="17"/>
        <v>0</v>
      </c>
      <c r="AL68" s="38">
        <f t="shared" ca="1" si="18"/>
        <v>0</v>
      </c>
      <c r="AO68" s="1">
        <f ca="1">IF(A68=0,0,INDEX(OFFSET(Catégories!$D$21:$D$31,0,0,10,Catégories!$C$17),'Echantillon (3)'!C68,'Echantillon (3)'!B68))</f>
        <v>0</v>
      </c>
      <c r="AP68" s="38">
        <f t="shared" ca="1" si="4"/>
        <v>0</v>
      </c>
      <c r="AT68" s="38">
        <f t="shared" ca="1" si="19"/>
        <v>0</v>
      </c>
      <c r="AW68" s="36"/>
      <c r="AX68" s="36"/>
      <c r="AY68" s="40">
        <f t="shared" si="20"/>
        <v>0</v>
      </c>
      <c r="BA68" s="9">
        <f t="shared" ca="1" si="5"/>
        <v>0</v>
      </c>
      <c r="BC68" s="10">
        <f t="shared" ca="1" si="27"/>
        <v>0</v>
      </c>
      <c r="BF68" s="38">
        <f t="shared" ca="1" si="21"/>
        <v>0</v>
      </c>
    </row>
    <row r="69" spans="1:58" x14ac:dyDescent="0.3">
      <c r="A69" s="53">
        <f t="shared" ca="1" si="22"/>
        <v>0</v>
      </c>
      <c r="B69" s="19">
        <f ca="1">IF(A69=0,0,HLOOKUP(A69-1,OFFSET(Catégories!$D$18:$D$19,0,0,2,Catégories!$C$17),2,TRUE))</f>
        <v>0</v>
      </c>
      <c r="C69" s="19">
        <f ca="1">IF(A69=0,0,A69-OFFSET(Catégories!$D$18,0,B69-1,,))</f>
        <v>0</v>
      </c>
      <c r="F69" s="1">
        <f ca="1">IF(A69=0,0,INDEX(Catégories!$D$20:$R$20,1,'Echantillon (3)'!B69))</f>
        <v>0</v>
      </c>
      <c r="G69" s="1">
        <f ca="1">IF(A69=0,0,INDEX(OFFSET(Catégories!$D$21:$D$31,0,0,10,Catégories!$C$17),'Echantillon (3)'!C69,'Echantillon (3)'!B69))</f>
        <v>0</v>
      </c>
      <c r="I69" s="41">
        <v>0</v>
      </c>
      <c r="J69" s="41">
        <v>0</v>
      </c>
      <c r="K69" s="41">
        <f t="shared" si="7"/>
        <v>0</v>
      </c>
      <c r="L69" s="6"/>
      <c r="M69" s="38">
        <f t="shared" si="8"/>
        <v>0</v>
      </c>
      <c r="N69" s="38"/>
      <c r="O69" s="38">
        <f t="shared" si="9"/>
        <v>0</v>
      </c>
      <c r="Q69" s="41">
        <v>0</v>
      </c>
      <c r="R69" s="41">
        <v>0</v>
      </c>
      <c r="S69" s="41">
        <f t="shared" si="10"/>
        <v>0</v>
      </c>
      <c r="T69" s="6"/>
      <c r="U69" s="38">
        <f t="shared" si="11"/>
        <v>0</v>
      </c>
      <c r="V69" s="38"/>
      <c r="W69" s="38">
        <f t="shared" si="12"/>
        <v>0</v>
      </c>
      <c r="Y69" s="41">
        <v>0</v>
      </c>
      <c r="Z69" s="41">
        <v>0</v>
      </c>
      <c r="AA69" s="41">
        <f t="shared" si="13"/>
        <v>0</v>
      </c>
      <c r="AB69" s="6"/>
      <c r="AC69" s="38">
        <f t="shared" si="14"/>
        <v>0</v>
      </c>
      <c r="AD69" s="38"/>
      <c r="AE69" s="38">
        <f t="shared" si="15"/>
        <v>0</v>
      </c>
      <c r="AH69" s="41">
        <f t="shared" si="16"/>
        <v>0</v>
      </c>
      <c r="AI69" s="41">
        <f t="shared" si="2"/>
        <v>0</v>
      </c>
      <c r="AJ69" s="41">
        <f t="shared" si="3"/>
        <v>0</v>
      </c>
      <c r="AK69" s="41">
        <f t="shared" ca="1" si="17"/>
        <v>0</v>
      </c>
      <c r="AL69" s="38">
        <f t="shared" ca="1" si="18"/>
        <v>0</v>
      </c>
      <c r="AO69" s="1">
        <f ca="1">IF(A69=0,0,INDEX(OFFSET(Catégories!$D$21:$D$31,0,0,10,Catégories!$C$17),'Echantillon (3)'!C69,'Echantillon (3)'!B69))</f>
        <v>0</v>
      </c>
      <c r="AP69" s="38">
        <f t="shared" ca="1" si="4"/>
        <v>0</v>
      </c>
      <c r="AT69" s="38">
        <f t="shared" ca="1" si="19"/>
        <v>0</v>
      </c>
      <c r="AW69" s="36"/>
      <c r="AX69" s="36"/>
      <c r="AY69" s="40">
        <f t="shared" si="20"/>
        <v>0</v>
      </c>
      <c r="BA69" s="9">
        <f t="shared" ca="1" si="5"/>
        <v>0</v>
      </c>
      <c r="BC69" s="10">
        <f t="shared" ca="1" si="27"/>
        <v>0</v>
      </c>
      <c r="BF69" s="38">
        <f t="shared" ca="1" si="21"/>
        <v>0</v>
      </c>
    </row>
    <row r="70" spans="1:58" x14ac:dyDescent="0.3">
      <c r="A70" s="53">
        <f t="shared" ca="1" si="22"/>
        <v>0</v>
      </c>
      <c r="B70" s="19">
        <f ca="1">IF(A70=0,0,HLOOKUP(A70-1,OFFSET(Catégories!$D$18:$D$19,0,0,2,Catégories!$C$17),2,TRUE))</f>
        <v>0</v>
      </c>
      <c r="C70" s="19">
        <f ca="1">IF(A70=0,0,A70-OFFSET(Catégories!$D$18,0,B70-1,,))</f>
        <v>0</v>
      </c>
      <c r="F70" s="1">
        <f ca="1">IF(A70=0,0,INDEX(Catégories!$D$20:$R$20,1,'Echantillon (3)'!B70))</f>
        <v>0</v>
      </c>
      <c r="G70" s="1">
        <f ca="1">IF(A70=0,0,INDEX(OFFSET(Catégories!$D$21:$D$31,0,0,10,Catégories!$C$17),'Echantillon (3)'!C70,'Echantillon (3)'!B70))</f>
        <v>0</v>
      </c>
      <c r="I70" s="41">
        <v>0</v>
      </c>
      <c r="J70" s="41">
        <v>0</v>
      </c>
      <c r="K70" s="41">
        <f t="shared" si="7"/>
        <v>0</v>
      </c>
      <c r="L70" s="6"/>
      <c r="M70" s="38">
        <f t="shared" si="8"/>
        <v>0</v>
      </c>
      <c r="N70" s="38"/>
      <c r="O70" s="38">
        <f t="shared" si="9"/>
        <v>0</v>
      </c>
      <c r="Q70" s="41">
        <v>0</v>
      </c>
      <c r="R70" s="41">
        <v>0</v>
      </c>
      <c r="S70" s="41">
        <f t="shared" si="10"/>
        <v>0</v>
      </c>
      <c r="T70" s="6"/>
      <c r="U70" s="38">
        <f t="shared" si="11"/>
        <v>0</v>
      </c>
      <c r="V70" s="38"/>
      <c r="W70" s="38">
        <f t="shared" si="12"/>
        <v>0</v>
      </c>
      <c r="Y70" s="41">
        <v>0</v>
      </c>
      <c r="Z70" s="41">
        <v>0</v>
      </c>
      <c r="AA70" s="41">
        <f t="shared" si="13"/>
        <v>0</v>
      </c>
      <c r="AB70" s="6"/>
      <c r="AC70" s="38">
        <f t="shared" si="14"/>
        <v>0</v>
      </c>
      <c r="AD70" s="38"/>
      <c r="AE70" s="38">
        <f t="shared" si="15"/>
        <v>0</v>
      </c>
      <c r="AH70" s="41">
        <f t="shared" si="16"/>
        <v>0</v>
      </c>
      <c r="AI70" s="41">
        <f t="shared" si="2"/>
        <v>0</v>
      </c>
      <c r="AJ70" s="41">
        <f t="shared" si="3"/>
        <v>0</v>
      </c>
      <c r="AK70" s="41">
        <f t="shared" ca="1" si="17"/>
        <v>0</v>
      </c>
      <c r="AL70" s="38">
        <f t="shared" ca="1" si="18"/>
        <v>0</v>
      </c>
      <c r="AO70" s="1">
        <f ca="1">IF(A70=0,0,INDEX(OFFSET(Catégories!$D$21:$D$31,0,0,10,Catégories!$C$17),'Echantillon (3)'!C70,'Echantillon (3)'!B70))</f>
        <v>0</v>
      </c>
      <c r="AP70" s="38">
        <f t="shared" ca="1" si="4"/>
        <v>0</v>
      </c>
      <c r="AT70" s="38">
        <f t="shared" ca="1" si="19"/>
        <v>0</v>
      </c>
      <c r="AW70" s="36"/>
      <c r="AX70" s="36"/>
      <c r="AY70" s="40">
        <f t="shared" si="20"/>
        <v>0</v>
      </c>
      <c r="BA70" s="9">
        <f t="shared" ca="1" si="5"/>
        <v>0</v>
      </c>
      <c r="BC70" s="10">
        <f t="shared" ca="1" si="27"/>
        <v>0</v>
      </c>
      <c r="BF70" s="38">
        <f t="shared" ca="1" si="21"/>
        <v>0</v>
      </c>
    </row>
    <row r="71" spans="1:58" x14ac:dyDescent="0.3">
      <c r="A71" s="53">
        <f t="shared" ca="1" si="22"/>
        <v>0</v>
      </c>
      <c r="B71" s="19">
        <f ca="1">IF(A71=0,0,HLOOKUP(A71-1,OFFSET(Catégories!$D$18:$D$19,0,0,2,Catégories!$C$17),2,TRUE))</f>
        <v>0</v>
      </c>
      <c r="C71" s="19">
        <f ca="1">IF(A71=0,0,A71-OFFSET(Catégories!$D$18,0,B71-1,,))</f>
        <v>0</v>
      </c>
      <c r="F71" s="1">
        <f ca="1">IF(A71=0,0,INDEX(Catégories!$D$20:$R$20,1,'Echantillon (3)'!B71))</f>
        <v>0</v>
      </c>
      <c r="G71" s="1">
        <f ca="1">IF(A71=0,0,INDEX(OFFSET(Catégories!$D$21:$D$31,0,0,10,Catégories!$C$17),'Echantillon (3)'!C71,'Echantillon (3)'!B71))</f>
        <v>0</v>
      </c>
      <c r="I71" s="41">
        <v>0</v>
      </c>
      <c r="J71" s="41">
        <v>0</v>
      </c>
      <c r="K71" s="41">
        <f t="shared" si="7"/>
        <v>0</v>
      </c>
      <c r="L71" s="6"/>
      <c r="M71" s="38">
        <f t="shared" si="8"/>
        <v>0</v>
      </c>
      <c r="N71" s="38"/>
      <c r="O71" s="38">
        <f t="shared" si="9"/>
        <v>0</v>
      </c>
      <c r="Q71" s="41">
        <v>0</v>
      </c>
      <c r="R71" s="41">
        <v>0</v>
      </c>
      <c r="S71" s="41">
        <f t="shared" si="10"/>
        <v>0</v>
      </c>
      <c r="T71" s="6"/>
      <c r="U71" s="38">
        <f t="shared" si="11"/>
        <v>0</v>
      </c>
      <c r="V71" s="38"/>
      <c r="W71" s="38">
        <f t="shared" si="12"/>
        <v>0</v>
      </c>
      <c r="Y71" s="41">
        <v>0</v>
      </c>
      <c r="Z71" s="41">
        <v>0</v>
      </c>
      <c r="AA71" s="41">
        <f t="shared" si="13"/>
        <v>0</v>
      </c>
      <c r="AB71" s="6"/>
      <c r="AC71" s="38">
        <f t="shared" si="14"/>
        <v>0</v>
      </c>
      <c r="AD71" s="38"/>
      <c r="AE71" s="38">
        <f t="shared" si="15"/>
        <v>0</v>
      </c>
      <c r="AH71" s="41">
        <f t="shared" si="16"/>
        <v>0</v>
      </c>
      <c r="AI71" s="41">
        <f t="shared" si="2"/>
        <v>0</v>
      </c>
      <c r="AJ71" s="41">
        <f t="shared" si="3"/>
        <v>0</v>
      </c>
      <c r="AK71" s="41">
        <f t="shared" ca="1" si="17"/>
        <v>0</v>
      </c>
      <c r="AL71" s="38">
        <f t="shared" ca="1" si="18"/>
        <v>0</v>
      </c>
      <c r="AO71" s="1">
        <f ca="1">IF(A71=0,0,INDEX(OFFSET(Catégories!$D$21:$D$31,0,0,10,Catégories!$C$17),'Echantillon (3)'!C71,'Echantillon (3)'!B71))</f>
        <v>0</v>
      </c>
      <c r="AP71" s="38">
        <f t="shared" ca="1" si="4"/>
        <v>0</v>
      </c>
      <c r="AT71" s="38">
        <f t="shared" ca="1" si="19"/>
        <v>0</v>
      </c>
      <c r="AW71" s="36"/>
      <c r="AX71" s="36"/>
      <c r="AY71" s="40">
        <f t="shared" si="20"/>
        <v>0</v>
      </c>
      <c r="BA71" s="9">
        <f t="shared" ca="1" si="5"/>
        <v>0</v>
      </c>
      <c r="BC71" s="10">
        <f t="shared" ca="1" si="27"/>
        <v>0</v>
      </c>
      <c r="BF71" s="38">
        <f t="shared" ca="1" si="21"/>
        <v>0</v>
      </c>
    </row>
    <row r="72" spans="1:58" x14ac:dyDescent="0.3">
      <c r="A72" s="53">
        <f t="shared" ca="1" si="22"/>
        <v>0</v>
      </c>
      <c r="B72" s="19">
        <f ca="1">IF(A72=0,0,HLOOKUP(A72-1,OFFSET(Catégories!$D$18:$D$19,0,0,2,Catégories!$C$17),2,TRUE))</f>
        <v>0</v>
      </c>
      <c r="C72" s="19">
        <f ca="1">IF(A72=0,0,A72-OFFSET(Catégories!$D$18,0,B72-1,,))</f>
        <v>0</v>
      </c>
      <c r="F72" s="1">
        <f ca="1">IF(A72=0,0,INDEX(Catégories!$D$20:$R$20,1,'Echantillon (3)'!B72))</f>
        <v>0</v>
      </c>
      <c r="G72" s="1">
        <f ca="1">IF(A72=0,0,INDEX(OFFSET(Catégories!$D$21:$D$31,0,0,10,Catégories!$C$17),'Echantillon (3)'!C72,'Echantillon (3)'!B72))</f>
        <v>0</v>
      </c>
      <c r="I72" s="41">
        <v>0</v>
      </c>
      <c r="J72" s="41">
        <v>0</v>
      </c>
      <c r="K72" s="41">
        <f t="shared" si="7"/>
        <v>0</v>
      </c>
      <c r="L72" s="6"/>
      <c r="M72" s="38">
        <f t="shared" si="8"/>
        <v>0</v>
      </c>
      <c r="N72" s="38"/>
      <c r="O72" s="38">
        <f t="shared" si="9"/>
        <v>0</v>
      </c>
      <c r="Q72" s="41">
        <v>0</v>
      </c>
      <c r="R72" s="41">
        <v>0</v>
      </c>
      <c r="S72" s="41">
        <f t="shared" si="10"/>
        <v>0</v>
      </c>
      <c r="T72" s="6"/>
      <c r="U72" s="38">
        <f t="shared" si="11"/>
        <v>0</v>
      </c>
      <c r="V72" s="38"/>
      <c r="W72" s="38">
        <f t="shared" si="12"/>
        <v>0</v>
      </c>
      <c r="Y72" s="41">
        <v>0</v>
      </c>
      <c r="Z72" s="41">
        <v>0</v>
      </c>
      <c r="AA72" s="41">
        <f t="shared" si="13"/>
        <v>0</v>
      </c>
      <c r="AB72" s="6"/>
      <c r="AC72" s="38">
        <f t="shared" si="14"/>
        <v>0</v>
      </c>
      <c r="AD72" s="38"/>
      <c r="AE72" s="38">
        <f t="shared" si="15"/>
        <v>0</v>
      </c>
      <c r="AH72" s="41">
        <f t="shared" si="16"/>
        <v>0</v>
      </c>
      <c r="AI72" s="41">
        <f t="shared" si="2"/>
        <v>0</v>
      </c>
      <c r="AJ72" s="41">
        <f t="shared" si="3"/>
        <v>0</v>
      </c>
      <c r="AK72" s="41">
        <f t="shared" ca="1" si="17"/>
        <v>0</v>
      </c>
      <c r="AL72" s="38">
        <f t="shared" ca="1" si="18"/>
        <v>0</v>
      </c>
      <c r="AO72" s="1">
        <f ca="1">IF(A72=0,0,INDEX(OFFSET(Catégories!$D$21:$D$31,0,0,10,Catégories!$C$17),'Echantillon (3)'!C72,'Echantillon (3)'!B72))</f>
        <v>0</v>
      </c>
      <c r="AP72" s="38">
        <f t="shared" ca="1" si="4"/>
        <v>0</v>
      </c>
      <c r="AT72" s="38">
        <f t="shared" ca="1" si="19"/>
        <v>0</v>
      </c>
      <c r="AW72" s="36"/>
      <c r="AX72" s="36"/>
      <c r="AY72" s="40">
        <f t="shared" si="20"/>
        <v>0</v>
      </c>
      <c r="BA72" s="9">
        <f t="shared" ca="1" si="5"/>
        <v>0</v>
      </c>
      <c r="BC72" s="10">
        <f t="shared" ca="1" si="27"/>
        <v>0</v>
      </c>
      <c r="BF72" s="38">
        <f t="shared" ca="1" si="21"/>
        <v>0</v>
      </c>
    </row>
    <row r="73" spans="1:58" x14ac:dyDescent="0.3">
      <c r="A73" s="53">
        <f t="shared" ca="1" si="22"/>
        <v>0</v>
      </c>
      <c r="B73" s="19">
        <f ca="1">IF(A73=0,0,HLOOKUP(A73-1,OFFSET(Catégories!$D$18:$D$19,0,0,2,Catégories!$C$17),2,TRUE))</f>
        <v>0</v>
      </c>
      <c r="C73" s="19">
        <f ca="1">IF(A73=0,0,A73-OFFSET(Catégories!$D$18,0,B73-1,,))</f>
        <v>0</v>
      </c>
      <c r="F73" s="1">
        <f ca="1">IF(A73=0,0,INDEX(Catégories!$D$20:$R$20,1,'Echantillon (3)'!B73))</f>
        <v>0</v>
      </c>
      <c r="G73" s="1">
        <f ca="1">IF(A73=0,0,INDEX(OFFSET(Catégories!$D$21:$D$31,0,0,10,Catégories!$C$17),'Echantillon (3)'!C73,'Echantillon (3)'!B73))</f>
        <v>0</v>
      </c>
      <c r="I73" s="41">
        <v>0</v>
      </c>
      <c r="J73" s="41">
        <v>0</v>
      </c>
      <c r="K73" s="41">
        <f t="shared" si="7"/>
        <v>0</v>
      </c>
      <c r="L73" s="6"/>
      <c r="M73" s="38">
        <f t="shared" si="8"/>
        <v>0</v>
      </c>
      <c r="N73" s="38"/>
      <c r="O73" s="38">
        <f t="shared" si="9"/>
        <v>0</v>
      </c>
      <c r="Q73" s="41">
        <v>0</v>
      </c>
      <c r="R73" s="41">
        <v>0</v>
      </c>
      <c r="S73" s="41">
        <f t="shared" si="10"/>
        <v>0</v>
      </c>
      <c r="T73" s="6"/>
      <c r="U73" s="38">
        <f t="shared" si="11"/>
        <v>0</v>
      </c>
      <c r="V73" s="38"/>
      <c r="W73" s="38">
        <f t="shared" si="12"/>
        <v>0</v>
      </c>
      <c r="Y73" s="41">
        <v>0</v>
      </c>
      <c r="Z73" s="41">
        <v>0</v>
      </c>
      <c r="AA73" s="41">
        <f t="shared" si="13"/>
        <v>0</v>
      </c>
      <c r="AB73" s="6"/>
      <c r="AC73" s="38">
        <f t="shared" si="14"/>
        <v>0</v>
      </c>
      <c r="AD73" s="38"/>
      <c r="AE73" s="38">
        <f t="shared" si="15"/>
        <v>0</v>
      </c>
      <c r="AH73" s="41">
        <f t="shared" si="16"/>
        <v>0</v>
      </c>
      <c r="AI73" s="41">
        <f t="shared" si="2"/>
        <v>0</v>
      </c>
      <c r="AJ73" s="41">
        <f t="shared" si="3"/>
        <v>0</v>
      </c>
      <c r="AK73" s="41">
        <f t="shared" ca="1" si="17"/>
        <v>0</v>
      </c>
      <c r="AL73" s="38">
        <f t="shared" ca="1" si="18"/>
        <v>0</v>
      </c>
      <c r="AO73" s="1">
        <f ca="1">IF(A73=0,0,INDEX(OFFSET(Catégories!$D$21:$D$31,0,0,10,Catégories!$C$17),'Echantillon (3)'!C73,'Echantillon (3)'!B73))</f>
        <v>0</v>
      </c>
      <c r="AP73" s="38">
        <f t="shared" ca="1" si="4"/>
        <v>0</v>
      </c>
      <c r="AT73" s="38">
        <f t="shared" ca="1" si="19"/>
        <v>0</v>
      </c>
      <c r="AW73" s="36"/>
      <c r="AX73" s="36"/>
      <c r="AY73" s="40">
        <f t="shared" si="20"/>
        <v>0</v>
      </c>
      <c r="BA73" s="9">
        <f t="shared" ca="1" si="5"/>
        <v>0</v>
      </c>
      <c r="BC73" s="10">
        <f t="shared" ca="1" si="27"/>
        <v>0</v>
      </c>
      <c r="BF73" s="38">
        <f t="shared" ca="1" si="21"/>
        <v>0</v>
      </c>
    </row>
    <row r="74" spans="1:58" x14ac:dyDescent="0.3">
      <c r="A74" s="53">
        <f t="shared" ca="1" si="22"/>
        <v>0</v>
      </c>
      <c r="B74" s="19">
        <f ca="1">IF(A74=0,0,HLOOKUP(A74-1,OFFSET(Catégories!$D$18:$D$19,0,0,2,Catégories!$C$17),2,TRUE))</f>
        <v>0</v>
      </c>
      <c r="C74" s="19">
        <f ca="1">IF(A74=0,0,A74-OFFSET(Catégories!$D$18,0,B74-1,,))</f>
        <v>0</v>
      </c>
      <c r="F74" s="1">
        <f ca="1">IF(A74=0,0,INDEX(Catégories!$D$20:$R$20,1,'Echantillon (3)'!B74))</f>
        <v>0</v>
      </c>
      <c r="G74" s="1">
        <f ca="1">IF(A74=0,0,INDEX(OFFSET(Catégories!$D$21:$D$31,0,0,10,Catégories!$C$17),'Echantillon (3)'!C74,'Echantillon (3)'!B74))</f>
        <v>0</v>
      </c>
      <c r="I74" s="41">
        <v>0</v>
      </c>
      <c r="J74" s="41">
        <v>0</v>
      </c>
      <c r="K74" s="41">
        <f t="shared" si="7"/>
        <v>0</v>
      </c>
      <c r="L74" s="6"/>
      <c r="M74" s="38">
        <f t="shared" si="8"/>
        <v>0</v>
      </c>
      <c r="N74" s="38"/>
      <c r="O74" s="38">
        <f t="shared" si="9"/>
        <v>0</v>
      </c>
      <c r="Q74" s="41">
        <v>0</v>
      </c>
      <c r="R74" s="41">
        <v>0</v>
      </c>
      <c r="S74" s="41">
        <f t="shared" si="10"/>
        <v>0</v>
      </c>
      <c r="T74" s="6"/>
      <c r="U74" s="38">
        <f t="shared" si="11"/>
        <v>0</v>
      </c>
      <c r="V74" s="38"/>
      <c r="W74" s="38">
        <f t="shared" si="12"/>
        <v>0</v>
      </c>
      <c r="Y74" s="41">
        <v>0</v>
      </c>
      <c r="Z74" s="41">
        <v>0</v>
      </c>
      <c r="AA74" s="41">
        <f t="shared" si="13"/>
        <v>0</v>
      </c>
      <c r="AB74" s="6"/>
      <c r="AC74" s="38">
        <f t="shared" si="14"/>
        <v>0</v>
      </c>
      <c r="AD74" s="38"/>
      <c r="AE74" s="38">
        <f t="shared" si="15"/>
        <v>0</v>
      </c>
      <c r="AH74" s="41">
        <f t="shared" si="16"/>
        <v>0</v>
      </c>
      <c r="AI74" s="41">
        <f t="shared" si="2"/>
        <v>0</v>
      </c>
      <c r="AJ74" s="41">
        <f t="shared" si="3"/>
        <v>0</v>
      </c>
      <c r="AK74" s="41">
        <f t="shared" ca="1" si="17"/>
        <v>0</v>
      </c>
      <c r="AL74" s="38">
        <f t="shared" ca="1" si="18"/>
        <v>0</v>
      </c>
      <c r="AO74" s="1">
        <f ca="1">IF(A74=0,0,INDEX(OFFSET(Catégories!$D$21:$D$31,0,0,10,Catégories!$C$17),'Echantillon (3)'!C74,'Echantillon (3)'!B74))</f>
        <v>0</v>
      </c>
      <c r="AP74" s="38">
        <f t="shared" ca="1" si="4"/>
        <v>0</v>
      </c>
      <c r="AT74" s="38">
        <f t="shared" ca="1" si="19"/>
        <v>0</v>
      </c>
      <c r="AW74" s="36"/>
      <c r="AX74" s="36"/>
      <c r="AY74" s="40">
        <f t="shared" si="20"/>
        <v>0</v>
      </c>
      <c r="BA74" s="9">
        <f t="shared" ca="1" si="5"/>
        <v>0</v>
      </c>
      <c r="BC74" s="10">
        <f t="shared" ca="1" si="27"/>
        <v>0</v>
      </c>
      <c r="BF74" s="38">
        <f t="shared" ca="1" si="21"/>
        <v>0</v>
      </c>
    </row>
    <row r="75" spans="1:58" x14ac:dyDescent="0.3">
      <c r="A75" s="53">
        <f t="shared" ca="1" si="22"/>
        <v>0</v>
      </c>
      <c r="B75" s="19">
        <f ca="1">IF(A75=0,0,HLOOKUP(A75-1,OFFSET(Catégories!$D$18:$D$19,0,0,2,Catégories!$C$17),2,TRUE))</f>
        <v>0</v>
      </c>
      <c r="C75" s="19">
        <f ca="1">IF(A75=0,0,A75-OFFSET(Catégories!$D$18,0,B75-1,,))</f>
        <v>0</v>
      </c>
      <c r="F75" s="1">
        <f ca="1">IF(A75=0,0,INDEX(Catégories!$D$20:$R$20,1,'Echantillon (3)'!B75))</f>
        <v>0</v>
      </c>
      <c r="G75" s="1">
        <f ca="1">IF(A75=0,0,INDEX(OFFSET(Catégories!$D$21:$D$31,0,0,10,Catégories!$C$17),'Echantillon (3)'!C75,'Echantillon (3)'!B75))</f>
        <v>0</v>
      </c>
      <c r="I75" s="41">
        <v>0</v>
      </c>
      <c r="J75" s="41">
        <v>0</v>
      </c>
      <c r="K75" s="41">
        <f t="shared" si="7"/>
        <v>0</v>
      </c>
      <c r="L75" s="6"/>
      <c r="M75" s="38">
        <f t="shared" si="8"/>
        <v>0</v>
      </c>
      <c r="N75" s="38"/>
      <c r="O75" s="38">
        <f t="shared" si="9"/>
        <v>0</v>
      </c>
      <c r="Q75" s="41">
        <v>0</v>
      </c>
      <c r="R75" s="41">
        <v>0</v>
      </c>
      <c r="S75" s="41">
        <f t="shared" si="10"/>
        <v>0</v>
      </c>
      <c r="T75" s="6"/>
      <c r="U75" s="38">
        <f t="shared" si="11"/>
        <v>0</v>
      </c>
      <c r="V75" s="38"/>
      <c r="W75" s="38">
        <f t="shared" si="12"/>
        <v>0</v>
      </c>
      <c r="Y75" s="41">
        <v>0</v>
      </c>
      <c r="Z75" s="41">
        <v>0</v>
      </c>
      <c r="AA75" s="41">
        <f t="shared" si="13"/>
        <v>0</v>
      </c>
      <c r="AB75" s="6"/>
      <c r="AC75" s="38">
        <f t="shared" si="14"/>
        <v>0</v>
      </c>
      <c r="AD75" s="38"/>
      <c r="AE75" s="38">
        <f t="shared" si="15"/>
        <v>0</v>
      </c>
      <c r="AH75" s="41">
        <f t="shared" si="16"/>
        <v>0</v>
      </c>
      <c r="AI75" s="41">
        <f t="shared" si="2"/>
        <v>0</v>
      </c>
      <c r="AJ75" s="41">
        <f t="shared" si="3"/>
        <v>0</v>
      </c>
      <c r="AK75" s="41">
        <f t="shared" ca="1" si="17"/>
        <v>0</v>
      </c>
      <c r="AL75" s="38">
        <f t="shared" ca="1" si="18"/>
        <v>0</v>
      </c>
      <c r="AO75" s="1">
        <f ca="1">IF(A75=0,0,INDEX(OFFSET(Catégories!$D$21:$D$31,0,0,10,Catégories!$C$17),'Echantillon (3)'!C75,'Echantillon (3)'!B75))</f>
        <v>0</v>
      </c>
      <c r="AP75" s="38">
        <f t="shared" ca="1" si="4"/>
        <v>0</v>
      </c>
      <c r="AT75" s="38">
        <f t="shared" ca="1" si="19"/>
        <v>0</v>
      </c>
      <c r="AW75" s="36"/>
      <c r="AX75" s="36"/>
      <c r="AY75" s="40">
        <f t="shared" si="20"/>
        <v>0</v>
      </c>
      <c r="BA75" s="9">
        <f t="shared" ca="1" si="5"/>
        <v>0</v>
      </c>
      <c r="BC75" s="10">
        <f t="shared" ca="1" si="27"/>
        <v>0</v>
      </c>
      <c r="BF75" s="38">
        <f t="shared" ca="1" si="21"/>
        <v>0</v>
      </c>
    </row>
    <row r="76" spans="1:58" x14ac:dyDescent="0.3">
      <c r="A76" s="53">
        <f t="shared" ca="1" si="22"/>
        <v>0</v>
      </c>
      <c r="B76" s="19">
        <f ca="1">IF(A76=0,0,HLOOKUP(A76-1,OFFSET(Catégories!$D$18:$D$19,0,0,2,Catégories!$C$17),2,TRUE))</f>
        <v>0</v>
      </c>
      <c r="C76" s="19">
        <f ca="1">IF(A76=0,0,A76-OFFSET(Catégories!$D$18,0,B76-1,,))</f>
        <v>0</v>
      </c>
      <c r="F76" s="1">
        <f ca="1">IF(A76=0,0,INDEX(Catégories!$D$20:$R$20,1,'Echantillon (3)'!B76))</f>
        <v>0</v>
      </c>
      <c r="G76" s="1">
        <f ca="1">IF(A76=0,0,INDEX(OFFSET(Catégories!$D$21:$D$31,0,0,10,Catégories!$C$17),'Echantillon (3)'!C76,'Echantillon (3)'!B76))</f>
        <v>0</v>
      </c>
      <c r="I76" s="41">
        <v>0</v>
      </c>
      <c r="J76" s="41">
        <v>0</v>
      </c>
      <c r="K76" s="41">
        <f t="shared" si="7"/>
        <v>0</v>
      </c>
      <c r="L76" s="6"/>
      <c r="M76" s="38">
        <f t="shared" si="8"/>
        <v>0</v>
      </c>
      <c r="N76" s="38"/>
      <c r="O76" s="38">
        <f t="shared" si="9"/>
        <v>0</v>
      </c>
      <c r="Q76" s="41">
        <v>0</v>
      </c>
      <c r="R76" s="41">
        <v>0</v>
      </c>
      <c r="S76" s="41">
        <f t="shared" si="10"/>
        <v>0</v>
      </c>
      <c r="T76" s="6"/>
      <c r="U76" s="38">
        <f t="shared" si="11"/>
        <v>0</v>
      </c>
      <c r="V76" s="38"/>
      <c r="W76" s="38">
        <f t="shared" si="12"/>
        <v>0</v>
      </c>
      <c r="Y76" s="41">
        <v>0</v>
      </c>
      <c r="Z76" s="41">
        <v>0</v>
      </c>
      <c r="AA76" s="41">
        <f t="shared" si="13"/>
        <v>0</v>
      </c>
      <c r="AB76" s="6"/>
      <c r="AC76" s="38">
        <f t="shared" si="14"/>
        <v>0</v>
      </c>
      <c r="AD76" s="38"/>
      <c r="AE76" s="38">
        <f t="shared" si="15"/>
        <v>0</v>
      </c>
      <c r="AH76" s="41">
        <f t="shared" si="16"/>
        <v>0</v>
      </c>
      <c r="AI76" s="41">
        <f t="shared" si="2"/>
        <v>0</v>
      </c>
      <c r="AJ76" s="41">
        <f t="shared" si="3"/>
        <v>0</v>
      </c>
      <c r="AK76" s="41">
        <f t="shared" ca="1" si="17"/>
        <v>0</v>
      </c>
      <c r="AL76" s="38">
        <f t="shared" ca="1" si="18"/>
        <v>0</v>
      </c>
      <c r="AO76" s="1">
        <f ca="1">IF(A76=0,0,INDEX(OFFSET(Catégories!$D$21:$D$31,0,0,10,Catégories!$C$17),'Echantillon (3)'!C76,'Echantillon (3)'!B76))</f>
        <v>0</v>
      </c>
      <c r="AP76" s="38">
        <f t="shared" ca="1" si="4"/>
        <v>0</v>
      </c>
      <c r="AT76" s="38">
        <f t="shared" ca="1" si="19"/>
        <v>0</v>
      </c>
      <c r="AW76" s="36"/>
      <c r="AX76" s="36"/>
      <c r="AY76" s="40">
        <f t="shared" si="20"/>
        <v>0</v>
      </c>
      <c r="BA76" s="9">
        <f t="shared" ca="1" si="5"/>
        <v>0</v>
      </c>
      <c r="BC76" s="10">
        <f t="shared" ca="1" si="27"/>
        <v>0</v>
      </c>
      <c r="BF76" s="38">
        <f t="shared" ca="1" si="21"/>
        <v>0</v>
      </c>
    </row>
    <row r="77" spans="1:58" x14ac:dyDescent="0.3">
      <c r="A77" s="53">
        <f t="shared" ca="1" si="22"/>
        <v>0</v>
      </c>
      <c r="B77" s="19">
        <f ca="1">IF(A77=0,0,HLOOKUP(A77-1,OFFSET(Catégories!$D$18:$D$19,0,0,2,Catégories!$C$17),2,TRUE))</f>
        <v>0</v>
      </c>
      <c r="C77" s="19">
        <f ca="1">IF(A77=0,0,A77-OFFSET(Catégories!$D$18,0,B77-1,,))</f>
        <v>0</v>
      </c>
      <c r="F77" s="1">
        <f ca="1">IF(A77=0,0,INDEX(Catégories!$D$20:$R$20,1,'Echantillon (3)'!B77))</f>
        <v>0</v>
      </c>
      <c r="G77" s="1">
        <f ca="1">IF(A77=0,0,INDEX(OFFSET(Catégories!$D$21:$D$31,0,0,10,Catégories!$C$17),'Echantillon (3)'!C77,'Echantillon (3)'!B77))</f>
        <v>0</v>
      </c>
      <c r="I77" s="41">
        <v>0</v>
      </c>
      <c r="J77" s="41">
        <v>0</v>
      </c>
      <c r="K77" s="41">
        <f t="shared" si="7"/>
        <v>0</v>
      </c>
      <c r="L77" s="6"/>
      <c r="M77" s="38">
        <f t="shared" si="8"/>
        <v>0</v>
      </c>
      <c r="N77" s="38"/>
      <c r="O77" s="38">
        <f t="shared" si="9"/>
        <v>0</v>
      </c>
      <c r="Q77" s="41">
        <v>0</v>
      </c>
      <c r="R77" s="41">
        <v>0</v>
      </c>
      <c r="S77" s="41">
        <f t="shared" si="10"/>
        <v>0</v>
      </c>
      <c r="T77" s="6"/>
      <c r="U77" s="38">
        <f t="shared" si="11"/>
        <v>0</v>
      </c>
      <c r="V77" s="38"/>
      <c r="W77" s="38">
        <f t="shared" si="12"/>
        <v>0</v>
      </c>
      <c r="Y77" s="41">
        <v>0</v>
      </c>
      <c r="Z77" s="41">
        <v>0</v>
      </c>
      <c r="AA77" s="41">
        <f t="shared" si="13"/>
        <v>0</v>
      </c>
      <c r="AB77" s="6"/>
      <c r="AC77" s="38">
        <f t="shared" si="14"/>
        <v>0</v>
      </c>
      <c r="AD77" s="38"/>
      <c r="AE77" s="38">
        <f t="shared" si="15"/>
        <v>0</v>
      </c>
      <c r="AH77" s="41">
        <f t="shared" si="16"/>
        <v>0</v>
      </c>
      <c r="AI77" s="41">
        <f t="shared" si="2"/>
        <v>0</v>
      </c>
      <c r="AJ77" s="41">
        <f t="shared" si="3"/>
        <v>0</v>
      </c>
      <c r="AK77" s="41">
        <f t="shared" ca="1" si="17"/>
        <v>0</v>
      </c>
      <c r="AL77" s="38">
        <f t="shared" ca="1" si="18"/>
        <v>0</v>
      </c>
      <c r="AO77" s="1">
        <f ca="1">IF(A77=0,0,INDEX(OFFSET(Catégories!$D$21:$D$31,0,0,10,Catégories!$C$17),'Echantillon (3)'!C77,'Echantillon (3)'!B77))</f>
        <v>0</v>
      </c>
      <c r="AP77" s="38">
        <f t="shared" ca="1" si="4"/>
        <v>0</v>
      </c>
      <c r="AT77" s="38">
        <f t="shared" ca="1" si="19"/>
        <v>0</v>
      </c>
      <c r="AW77" s="36"/>
      <c r="AX77" s="36"/>
      <c r="AY77" s="40">
        <f t="shared" si="20"/>
        <v>0</v>
      </c>
      <c r="BA77" s="9">
        <f t="shared" ca="1" si="5"/>
        <v>0</v>
      </c>
      <c r="BC77" s="10">
        <f t="shared" ca="1" si="27"/>
        <v>0</v>
      </c>
      <c r="BF77" s="38">
        <f t="shared" ca="1" si="21"/>
        <v>0</v>
      </c>
    </row>
    <row r="78" spans="1:58" x14ac:dyDescent="0.3">
      <c r="A78" s="53">
        <f t="shared" ca="1" si="22"/>
        <v>0</v>
      </c>
      <c r="B78" s="19">
        <f ca="1">IF(A78=0,0,HLOOKUP(A78-1,OFFSET(Catégories!$D$18:$D$19,0,0,2,Catégories!$C$17),2,TRUE))</f>
        <v>0</v>
      </c>
      <c r="C78" s="19">
        <f ca="1">IF(A78=0,0,A78-OFFSET(Catégories!$D$18,0,B78-1,,))</f>
        <v>0</v>
      </c>
      <c r="F78" s="1">
        <f ca="1">IF(A78=0,0,INDEX(Catégories!$D$20:$R$20,1,'Echantillon (3)'!B78))</f>
        <v>0</v>
      </c>
      <c r="G78" s="1">
        <f ca="1">IF(A78=0,0,INDEX(OFFSET(Catégories!$D$21:$D$31,0,0,10,Catégories!$C$17),'Echantillon (3)'!C78,'Echantillon (3)'!B78))</f>
        <v>0</v>
      </c>
      <c r="I78" s="41">
        <v>0</v>
      </c>
      <c r="J78" s="41">
        <v>0</v>
      </c>
      <c r="K78" s="41">
        <f t="shared" si="7"/>
        <v>0</v>
      </c>
      <c r="L78" s="6"/>
      <c r="M78" s="38">
        <f t="shared" si="8"/>
        <v>0</v>
      </c>
      <c r="N78" s="38"/>
      <c r="O78" s="38">
        <f t="shared" si="9"/>
        <v>0</v>
      </c>
      <c r="Q78" s="41">
        <v>0</v>
      </c>
      <c r="R78" s="41">
        <v>0</v>
      </c>
      <c r="S78" s="41">
        <f t="shared" si="10"/>
        <v>0</v>
      </c>
      <c r="T78" s="6"/>
      <c r="U78" s="38">
        <f t="shared" si="11"/>
        <v>0</v>
      </c>
      <c r="V78" s="38"/>
      <c r="W78" s="38">
        <f t="shared" si="12"/>
        <v>0</v>
      </c>
      <c r="Y78" s="41">
        <v>0</v>
      </c>
      <c r="Z78" s="41">
        <v>0</v>
      </c>
      <c r="AA78" s="41">
        <f t="shared" si="13"/>
        <v>0</v>
      </c>
      <c r="AB78" s="6"/>
      <c r="AC78" s="38">
        <f t="shared" si="14"/>
        <v>0</v>
      </c>
      <c r="AD78" s="38"/>
      <c r="AE78" s="38">
        <f t="shared" si="15"/>
        <v>0</v>
      </c>
      <c r="AH78" s="41">
        <f t="shared" si="16"/>
        <v>0</v>
      </c>
      <c r="AI78" s="41">
        <f t="shared" si="2"/>
        <v>0</v>
      </c>
      <c r="AJ78" s="41">
        <f t="shared" si="3"/>
        <v>0</v>
      </c>
      <c r="AK78" s="41">
        <f t="shared" ca="1" si="17"/>
        <v>0</v>
      </c>
      <c r="AL78" s="38">
        <f t="shared" ca="1" si="18"/>
        <v>0</v>
      </c>
      <c r="AO78" s="1">
        <f ca="1">IF(A78=0,0,INDEX(OFFSET(Catégories!$D$21:$D$31,0,0,10,Catégories!$C$17),'Echantillon (3)'!C78,'Echantillon (3)'!B78))</f>
        <v>0</v>
      </c>
      <c r="AP78" s="38">
        <f t="shared" ca="1" si="4"/>
        <v>0</v>
      </c>
      <c r="AT78" s="38">
        <f t="shared" ca="1" si="19"/>
        <v>0</v>
      </c>
      <c r="AW78" s="36"/>
      <c r="AX78" s="36"/>
      <c r="AY78" s="40">
        <f t="shared" si="20"/>
        <v>0</v>
      </c>
      <c r="BA78" s="9">
        <f t="shared" ca="1" si="5"/>
        <v>0</v>
      </c>
      <c r="BC78" s="10">
        <f t="shared" ca="1" si="27"/>
        <v>0</v>
      </c>
      <c r="BF78" s="38">
        <f t="shared" ca="1" si="21"/>
        <v>0</v>
      </c>
    </row>
    <row r="79" spans="1:58" x14ac:dyDescent="0.3">
      <c r="A79" s="53">
        <f t="shared" ca="1" si="22"/>
        <v>0</v>
      </c>
      <c r="B79" s="19">
        <f ca="1">IF(A79=0,0,HLOOKUP(A79-1,OFFSET(Catégories!$D$18:$D$19,0,0,2,Catégories!$C$17),2,TRUE))</f>
        <v>0</v>
      </c>
      <c r="C79" s="19">
        <f ca="1">IF(A79=0,0,A79-OFFSET(Catégories!$D$18,0,B79-1,,))</f>
        <v>0</v>
      </c>
      <c r="F79" s="1">
        <f ca="1">IF(A79=0,0,INDEX(Catégories!$D$20:$R$20,1,'Echantillon (3)'!B79))</f>
        <v>0</v>
      </c>
      <c r="G79" s="1">
        <f ca="1">IF(A79=0,0,INDEX(OFFSET(Catégories!$D$21:$D$31,0,0,10,Catégories!$C$17),'Echantillon (3)'!C79,'Echantillon (3)'!B79))</f>
        <v>0</v>
      </c>
      <c r="I79" s="41">
        <v>0</v>
      </c>
      <c r="J79" s="41">
        <v>0</v>
      </c>
      <c r="K79" s="41">
        <f t="shared" si="7"/>
        <v>0</v>
      </c>
      <c r="L79" s="6"/>
      <c r="M79" s="38">
        <f t="shared" si="8"/>
        <v>0</v>
      </c>
      <c r="N79" s="38"/>
      <c r="O79" s="38">
        <f t="shared" si="9"/>
        <v>0</v>
      </c>
      <c r="Q79" s="41">
        <v>0</v>
      </c>
      <c r="R79" s="41">
        <v>0</v>
      </c>
      <c r="S79" s="41">
        <f t="shared" si="10"/>
        <v>0</v>
      </c>
      <c r="T79" s="6"/>
      <c r="U79" s="38">
        <f t="shared" si="11"/>
        <v>0</v>
      </c>
      <c r="V79" s="38"/>
      <c r="W79" s="38">
        <f t="shared" si="12"/>
        <v>0</v>
      </c>
      <c r="Y79" s="41">
        <v>0</v>
      </c>
      <c r="Z79" s="41">
        <v>0</v>
      </c>
      <c r="AA79" s="41">
        <f t="shared" si="13"/>
        <v>0</v>
      </c>
      <c r="AB79" s="6"/>
      <c r="AC79" s="38">
        <f t="shared" si="14"/>
        <v>0</v>
      </c>
      <c r="AD79" s="38"/>
      <c r="AE79" s="38">
        <f t="shared" si="15"/>
        <v>0</v>
      </c>
      <c r="AH79" s="41">
        <f t="shared" si="16"/>
        <v>0</v>
      </c>
      <c r="AI79" s="41">
        <f t="shared" si="2"/>
        <v>0</v>
      </c>
      <c r="AJ79" s="41">
        <f t="shared" si="3"/>
        <v>0</v>
      </c>
      <c r="AK79" s="41">
        <f t="shared" ca="1" si="17"/>
        <v>0</v>
      </c>
      <c r="AL79" s="38">
        <f t="shared" ca="1" si="18"/>
        <v>0</v>
      </c>
      <c r="AO79" s="1">
        <f ca="1">IF(A79=0,0,INDEX(OFFSET(Catégories!$D$21:$D$31,0,0,10,Catégories!$C$17),'Echantillon (3)'!C79,'Echantillon (3)'!B79))</f>
        <v>0</v>
      </c>
      <c r="AP79" s="38">
        <f t="shared" ca="1" si="4"/>
        <v>0</v>
      </c>
      <c r="AT79" s="38">
        <f t="shared" ca="1" si="19"/>
        <v>0</v>
      </c>
      <c r="AW79" s="36"/>
      <c r="AX79" s="36"/>
      <c r="AY79" s="40">
        <f t="shared" si="20"/>
        <v>0</v>
      </c>
      <c r="BA79" s="9">
        <f t="shared" ca="1" si="5"/>
        <v>0</v>
      </c>
      <c r="BC79" s="10">
        <f t="shared" ca="1" si="27"/>
        <v>0</v>
      </c>
      <c r="BF79" s="38">
        <f t="shared" ca="1" si="21"/>
        <v>0</v>
      </c>
    </row>
    <row r="80" spans="1:58" x14ac:dyDescent="0.3">
      <c r="A80" s="53">
        <f t="shared" ca="1" si="22"/>
        <v>0</v>
      </c>
      <c r="B80" s="19">
        <f ca="1">IF(A80=0,0,HLOOKUP(A80-1,OFFSET(Catégories!$D$18:$D$19,0,0,2,Catégories!$C$17),2,TRUE))</f>
        <v>0</v>
      </c>
      <c r="C80" s="19">
        <f ca="1">IF(A80=0,0,A80-OFFSET(Catégories!$D$18,0,B80-1,,))</f>
        <v>0</v>
      </c>
      <c r="F80" s="1">
        <f ca="1">IF(A80=0,0,INDEX(Catégories!$D$20:$R$20,1,'Echantillon (3)'!B80))</f>
        <v>0</v>
      </c>
      <c r="G80" s="1">
        <f ca="1">IF(A80=0,0,INDEX(OFFSET(Catégories!$D$21:$D$31,0,0,10,Catégories!$C$17),'Echantillon (3)'!C80,'Echantillon (3)'!B80))</f>
        <v>0</v>
      </c>
      <c r="I80" s="41">
        <v>0</v>
      </c>
      <c r="J80" s="41">
        <v>0</v>
      </c>
      <c r="K80" s="41">
        <f t="shared" si="7"/>
        <v>0</v>
      </c>
      <c r="L80" s="6"/>
      <c r="M80" s="38">
        <f t="shared" si="8"/>
        <v>0</v>
      </c>
      <c r="N80" s="38"/>
      <c r="O80" s="38">
        <f t="shared" si="9"/>
        <v>0</v>
      </c>
      <c r="Q80" s="41">
        <v>0</v>
      </c>
      <c r="R80" s="41">
        <v>0</v>
      </c>
      <c r="S80" s="41">
        <f t="shared" si="10"/>
        <v>0</v>
      </c>
      <c r="T80" s="6"/>
      <c r="U80" s="38">
        <f t="shared" si="11"/>
        <v>0</v>
      </c>
      <c r="V80" s="38"/>
      <c r="W80" s="38">
        <f t="shared" si="12"/>
        <v>0</v>
      </c>
      <c r="Y80" s="41">
        <v>0</v>
      </c>
      <c r="Z80" s="41">
        <v>0</v>
      </c>
      <c r="AA80" s="41">
        <f t="shared" si="13"/>
        <v>0</v>
      </c>
      <c r="AB80" s="6"/>
      <c r="AC80" s="38">
        <f t="shared" si="14"/>
        <v>0</v>
      </c>
      <c r="AD80" s="38"/>
      <c r="AE80" s="38">
        <f t="shared" si="15"/>
        <v>0</v>
      </c>
      <c r="AH80" s="41">
        <f t="shared" si="16"/>
        <v>0</v>
      </c>
      <c r="AI80" s="41">
        <f t="shared" si="2"/>
        <v>0</v>
      </c>
      <c r="AJ80" s="41">
        <f t="shared" si="3"/>
        <v>0</v>
      </c>
      <c r="AK80" s="41">
        <f t="shared" ca="1" si="17"/>
        <v>0</v>
      </c>
      <c r="AL80" s="38">
        <f t="shared" ca="1" si="18"/>
        <v>0</v>
      </c>
      <c r="AO80" s="1">
        <f ca="1">IF(A80=0,0,INDEX(OFFSET(Catégories!$D$21:$D$31,0,0,10,Catégories!$C$17),'Echantillon (3)'!C80,'Echantillon (3)'!B80))</f>
        <v>0</v>
      </c>
      <c r="AP80" s="38">
        <f t="shared" ca="1" si="4"/>
        <v>0</v>
      </c>
      <c r="AT80" s="38">
        <f t="shared" ca="1" si="19"/>
        <v>0</v>
      </c>
      <c r="AW80" s="36"/>
      <c r="AX80" s="36"/>
      <c r="AY80" s="40">
        <f t="shared" si="20"/>
        <v>0</v>
      </c>
      <c r="BA80" s="9">
        <f t="shared" ca="1" si="5"/>
        <v>0</v>
      </c>
      <c r="BC80" s="10">
        <f t="shared" ca="1" si="27"/>
        <v>0</v>
      </c>
      <c r="BF80" s="38">
        <f t="shared" ca="1" si="21"/>
        <v>0</v>
      </c>
    </row>
    <row r="81" spans="1:67" x14ac:dyDescent="0.3">
      <c r="A81" s="53">
        <f t="shared" ca="1" si="22"/>
        <v>0</v>
      </c>
      <c r="B81" s="19">
        <f ca="1">IF(A81=0,0,HLOOKUP(A81-1,OFFSET(Catégories!$D$18:$D$19,0,0,2,Catégories!$C$17),2,TRUE))</f>
        <v>0</v>
      </c>
      <c r="C81" s="19">
        <f ca="1">IF(A81=0,0,A81-OFFSET(Catégories!$D$18,0,B81-1,,))</f>
        <v>0</v>
      </c>
      <c r="F81" s="1">
        <f ca="1">IF(A81=0,0,INDEX(Catégories!$D$20:$R$20,1,'Echantillon (3)'!B81))</f>
        <v>0</v>
      </c>
      <c r="G81" s="1">
        <f ca="1">IF(A81=0,0,INDEX(OFFSET(Catégories!$D$21:$D$31,0,0,10,Catégories!$C$17),'Echantillon (3)'!C81,'Echantillon (3)'!B81))</f>
        <v>0</v>
      </c>
      <c r="I81" s="41">
        <v>0</v>
      </c>
      <c r="J81" s="41">
        <v>0</v>
      </c>
      <c r="K81" s="41">
        <f t="shared" si="7"/>
        <v>0</v>
      </c>
      <c r="L81" s="6"/>
      <c r="M81" s="38">
        <f t="shared" si="8"/>
        <v>0</v>
      </c>
      <c r="N81" s="38"/>
      <c r="O81" s="38">
        <f t="shared" si="9"/>
        <v>0</v>
      </c>
      <c r="Q81" s="41">
        <v>0</v>
      </c>
      <c r="R81" s="41">
        <v>0</v>
      </c>
      <c r="S81" s="41">
        <f t="shared" si="10"/>
        <v>0</v>
      </c>
      <c r="T81" s="6"/>
      <c r="U81" s="38">
        <f t="shared" si="11"/>
        <v>0</v>
      </c>
      <c r="V81" s="38"/>
      <c r="W81" s="38">
        <f t="shared" si="12"/>
        <v>0</v>
      </c>
      <c r="Y81" s="41">
        <v>0</v>
      </c>
      <c r="Z81" s="41">
        <v>0</v>
      </c>
      <c r="AA81" s="41">
        <f t="shared" si="13"/>
        <v>0</v>
      </c>
      <c r="AB81" s="6"/>
      <c r="AC81" s="38">
        <f t="shared" si="14"/>
        <v>0</v>
      </c>
      <c r="AD81" s="38"/>
      <c r="AE81" s="38">
        <f t="shared" si="15"/>
        <v>0</v>
      </c>
      <c r="AH81" s="41">
        <f t="shared" si="16"/>
        <v>0</v>
      </c>
      <c r="AI81" s="41">
        <f t="shared" si="2"/>
        <v>0</v>
      </c>
      <c r="AJ81" s="41">
        <f t="shared" si="3"/>
        <v>0</v>
      </c>
      <c r="AK81" s="41">
        <f t="shared" ca="1" si="17"/>
        <v>0</v>
      </c>
      <c r="AL81" s="38">
        <f t="shared" ca="1" si="18"/>
        <v>0</v>
      </c>
      <c r="AO81" s="1">
        <f ca="1">IF(A81=0,0,INDEX(OFFSET(Catégories!$D$21:$D$31,0,0,10,Catégories!$C$17),'Echantillon (3)'!C81,'Echantillon (3)'!B81))</f>
        <v>0</v>
      </c>
      <c r="AP81" s="38">
        <f t="shared" ca="1" si="4"/>
        <v>0</v>
      </c>
      <c r="AT81" s="38">
        <f t="shared" ca="1" si="19"/>
        <v>0</v>
      </c>
      <c r="AW81" s="36"/>
      <c r="AX81" s="36"/>
      <c r="AY81" s="40">
        <f t="shared" si="20"/>
        <v>0</v>
      </c>
      <c r="BA81" s="9">
        <f t="shared" ca="1" si="5"/>
        <v>0</v>
      </c>
      <c r="BC81" s="10">
        <f t="shared" ca="1" si="27"/>
        <v>0</v>
      </c>
      <c r="BF81" s="38">
        <f t="shared" ca="1" si="21"/>
        <v>0</v>
      </c>
    </row>
    <row r="82" spans="1:67" x14ac:dyDescent="0.3">
      <c r="A82" s="53">
        <f t="shared" ca="1" si="22"/>
        <v>0</v>
      </c>
      <c r="B82" s="19">
        <f ca="1">IF(A82=0,0,HLOOKUP(A82-1,OFFSET(Catégories!$D$18:$D$19,0,0,2,Catégories!$C$17),2,TRUE))</f>
        <v>0</v>
      </c>
      <c r="C82" s="19">
        <f ca="1">IF(A82=0,0,A82-OFFSET(Catégories!$D$18,0,B82-1,,))</f>
        <v>0</v>
      </c>
      <c r="F82" s="1">
        <f ca="1">IF(A82=0,0,INDEX(Catégories!$D$20:$R$20,1,'Echantillon (3)'!B82))</f>
        <v>0</v>
      </c>
      <c r="G82" s="1">
        <f ca="1">IF(A82=0,0,INDEX(OFFSET(Catégories!$D$21:$D$31,0,0,10,Catégories!$C$17),'Echantillon (3)'!C82,'Echantillon (3)'!B82))</f>
        <v>0</v>
      </c>
      <c r="I82" s="41">
        <v>0</v>
      </c>
      <c r="J82" s="41">
        <v>0</v>
      </c>
      <c r="K82" s="41">
        <f t="shared" si="7"/>
        <v>0</v>
      </c>
      <c r="L82" s="6"/>
      <c r="M82" s="38">
        <f t="shared" si="8"/>
        <v>0</v>
      </c>
      <c r="N82" s="38"/>
      <c r="O82" s="38">
        <f t="shared" si="9"/>
        <v>0</v>
      </c>
      <c r="Q82" s="41">
        <v>0</v>
      </c>
      <c r="R82" s="41">
        <v>0</v>
      </c>
      <c r="S82" s="41">
        <f t="shared" si="10"/>
        <v>0</v>
      </c>
      <c r="T82" s="6"/>
      <c r="U82" s="38">
        <f t="shared" si="11"/>
        <v>0</v>
      </c>
      <c r="V82" s="38"/>
      <c r="W82" s="38">
        <f t="shared" si="12"/>
        <v>0</v>
      </c>
      <c r="Y82" s="41">
        <v>0</v>
      </c>
      <c r="Z82" s="41">
        <v>0</v>
      </c>
      <c r="AA82" s="41">
        <f t="shared" si="13"/>
        <v>0</v>
      </c>
      <c r="AB82" s="6"/>
      <c r="AC82" s="38">
        <f t="shared" si="14"/>
        <v>0</v>
      </c>
      <c r="AD82" s="38"/>
      <c r="AE82" s="38">
        <f t="shared" si="15"/>
        <v>0</v>
      </c>
      <c r="AH82" s="41">
        <f t="shared" si="16"/>
        <v>0</v>
      </c>
      <c r="AI82" s="41">
        <f t="shared" si="2"/>
        <v>0</v>
      </c>
      <c r="AJ82" s="41">
        <f t="shared" si="3"/>
        <v>0</v>
      </c>
      <c r="AK82" s="41">
        <f t="shared" ca="1" si="17"/>
        <v>0</v>
      </c>
      <c r="AL82" s="38">
        <f t="shared" ca="1" si="18"/>
        <v>0</v>
      </c>
      <c r="AO82" s="1">
        <f ca="1">IF(A82=0,0,INDEX(OFFSET(Catégories!$D$21:$D$31,0,0,10,Catégories!$C$17),'Echantillon (3)'!C82,'Echantillon (3)'!B82))</f>
        <v>0</v>
      </c>
      <c r="AP82" s="38">
        <f t="shared" ca="1" si="4"/>
        <v>0</v>
      </c>
      <c r="AT82" s="38">
        <f t="shared" ca="1" si="19"/>
        <v>0</v>
      </c>
      <c r="AW82" s="36"/>
      <c r="AX82" s="36"/>
      <c r="AY82" s="40">
        <f t="shared" si="20"/>
        <v>0</v>
      </c>
      <c r="BA82" s="9">
        <f t="shared" ca="1" si="5"/>
        <v>0</v>
      </c>
      <c r="BC82" s="10">
        <f t="shared" ca="1" si="27"/>
        <v>0</v>
      </c>
      <c r="BF82" s="38">
        <f t="shared" ca="1" si="21"/>
        <v>0</v>
      </c>
    </row>
    <row r="83" spans="1:67" x14ac:dyDescent="0.3">
      <c r="A83" s="53">
        <f t="shared" ca="1" si="22"/>
        <v>0</v>
      </c>
      <c r="B83" s="19">
        <f ca="1">IF(A83=0,0,HLOOKUP(A83-1,OFFSET(Catégories!$D$18:$D$19,0,0,2,Catégories!$C$17),2,TRUE))</f>
        <v>0</v>
      </c>
      <c r="C83" s="19">
        <f ca="1">IF(A83=0,0,A83-OFFSET(Catégories!$D$18,0,B83-1,,))</f>
        <v>0</v>
      </c>
      <c r="F83" s="1">
        <f ca="1">IF(A83=0,0,INDEX(Catégories!$D$20:$R$20,1,'Echantillon (3)'!B83))</f>
        <v>0</v>
      </c>
      <c r="G83" s="1">
        <f ca="1">IF(A83=0,0,INDEX(OFFSET(Catégories!$D$21:$D$31,0,0,10,Catégories!$C$17),'Echantillon (3)'!C83,'Echantillon (3)'!B83))</f>
        <v>0</v>
      </c>
      <c r="I83" s="41">
        <v>0</v>
      </c>
      <c r="J83" s="41">
        <v>0</v>
      </c>
      <c r="K83" s="41">
        <f t="shared" si="7"/>
        <v>0</v>
      </c>
      <c r="L83" s="6"/>
      <c r="M83" s="38">
        <f t="shared" si="8"/>
        <v>0</v>
      </c>
      <c r="N83" s="38"/>
      <c r="O83" s="38">
        <f t="shared" si="9"/>
        <v>0</v>
      </c>
      <c r="Q83" s="41">
        <v>0</v>
      </c>
      <c r="R83" s="41">
        <v>0</v>
      </c>
      <c r="S83" s="41">
        <f t="shared" si="10"/>
        <v>0</v>
      </c>
      <c r="T83" s="6"/>
      <c r="U83" s="38">
        <f t="shared" si="11"/>
        <v>0</v>
      </c>
      <c r="V83" s="38"/>
      <c r="W83" s="38">
        <f t="shared" si="12"/>
        <v>0</v>
      </c>
      <c r="Y83" s="41">
        <v>0</v>
      </c>
      <c r="Z83" s="41">
        <v>0</v>
      </c>
      <c r="AA83" s="41">
        <f t="shared" si="13"/>
        <v>0</v>
      </c>
      <c r="AB83" s="6"/>
      <c r="AC83" s="38">
        <f t="shared" si="14"/>
        <v>0</v>
      </c>
      <c r="AD83" s="38"/>
      <c r="AE83" s="38">
        <f t="shared" si="15"/>
        <v>0</v>
      </c>
      <c r="AH83" s="41">
        <f t="shared" si="16"/>
        <v>0</v>
      </c>
      <c r="AI83" s="41">
        <f t="shared" si="2"/>
        <v>0</v>
      </c>
      <c r="AJ83" s="41">
        <f t="shared" si="3"/>
        <v>0</v>
      </c>
      <c r="AK83" s="41">
        <f t="shared" ca="1" si="17"/>
        <v>0</v>
      </c>
      <c r="AL83" s="38">
        <f t="shared" ca="1" si="18"/>
        <v>0</v>
      </c>
      <c r="AO83" s="1">
        <f ca="1">IF(A83=0,0,INDEX(OFFSET(Catégories!$D$21:$D$31,0,0,10,Catégories!$C$17),'Echantillon (3)'!C83,'Echantillon (3)'!B83))</f>
        <v>0</v>
      </c>
      <c r="AP83" s="38">
        <f t="shared" ca="1" si="4"/>
        <v>0</v>
      </c>
      <c r="AT83" s="38">
        <f t="shared" ca="1" si="19"/>
        <v>0</v>
      </c>
      <c r="AW83" s="36"/>
      <c r="AX83" s="36"/>
      <c r="AY83" s="40">
        <f t="shared" si="20"/>
        <v>0</v>
      </c>
      <c r="BA83" s="9">
        <f t="shared" ca="1" si="5"/>
        <v>0</v>
      </c>
      <c r="BC83" s="10">
        <f t="shared" ca="1" si="27"/>
        <v>0</v>
      </c>
      <c r="BF83" s="38">
        <f t="shared" ca="1" si="21"/>
        <v>0</v>
      </c>
    </row>
    <row r="84" spans="1:67" x14ac:dyDescent="0.3">
      <c r="A84" s="53">
        <f t="shared" ca="1" si="22"/>
        <v>0</v>
      </c>
      <c r="B84" s="19">
        <f ca="1">IF(A84=0,0,HLOOKUP(A84-1,OFFSET(Catégories!$D$18:$D$19,0,0,2,Catégories!$C$17),2,TRUE))</f>
        <v>0</v>
      </c>
      <c r="C84" s="19">
        <f ca="1">IF(A84=0,0,A84-OFFSET(Catégories!$D$18,0,B84-1,,))</f>
        <v>0</v>
      </c>
      <c r="F84" s="1">
        <f ca="1">IF(A84=0,0,INDEX(Catégories!$D$20:$R$20,1,'Echantillon (3)'!B84))</f>
        <v>0</v>
      </c>
      <c r="G84" s="1">
        <f ca="1">IF(A84=0,0,INDEX(OFFSET(Catégories!$D$21:$D$31,0,0,10,Catégories!$C$17),'Echantillon (3)'!C84,'Echantillon (3)'!B84))</f>
        <v>0</v>
      </c>
      <c r="I84" s="41">
        <v>0</v>
      </c>
      <c r="J84" s="41">
        <v>0</v>
      </c>
      <c r="K84" s="41">
        <f t="shared" si="7"/>
        <v>0</v>
      </c>
      <c r="L84" s="6"/>
      <c r="M84" s="38">
        <f t="shared" si="8"/>
        <v>0</v>
      </c>
      <c r="N84" s="38"/>
      <c r="O84" s="38">
        <f t="shared" si="9"/>
        <v>0</v>
      </c>
      <c r="Q84" s="41">
        <v>0</v>
      </c>
      <c r="R84" s="41">
        <v>0</v>
      </c>
      <c r="S84" s="41">
        <f t="shared" si="10"/>
        <v>0</v>
      </c>
      <c r="T84" s="6"/>
      <c r="U84" s="38">
        <f t="shared" si="11"/>
        <v>0</v>
      </c>
      <c r="V84" s="38"/>
      <c r="W84" s="38">
        <f t="shared" si="12"/>
        <v>0</v>
      </c>
      <c r="Y84" s="41">
        <v>0</v>
      </c>
      <c r="Z84" s="41">
        <v>0</v>
      </c>
      <c r="AA84" s="41">
        <f t="shared" si="13"/>
        <v>0</v>
      </c>
      <c r="AB84" s="6"/>
      <c r="AC84" s="38">
        <f t="shared" si="14"/>
        <v>0</v>
      </c>
      <c r="AD84" s="38"/>
      <c r="AE84" s="38">
        <f t="shared" si="15"/>
        <v>0</v>
      </c>
      <c r="AH84" s="41">
        <f t="shared" si="16"/>
        <v>0</v>
      </c>
      <c r="AI84" s="41">
        <f t="shared" si="2"/>
        <v>0</v>
      </c>
      <c r="AJ84" s="41">
        <f t="shared" si="3"/>
        <v>0</v>
      </c>
      <c r="AK84" s="41">
        <f t="shared" ca="1" si="17"/>
        <v>0</v>
      </c>
      <c r="AL84" s="38">
        <f t="shared" ca="1" si="18"/>
        <v>0</v>
      </c>
      <c r="AO84" s="1">
        <f ca="1">IF(A84=0,0,INDEX(OFFSET(Catégories!$D$21:$D$31,0,0,10,Catégories!$C$17),'Echantillon (3)'!C84,'Echantillon (3)'!B84))</f>
        <v>0</v>
      </c>
      <c r="AP84" s="38">
        <f t="shared" ca="1" si="4"/>
        <v>0</v>
      </c>
      <c r="AT84" s="38">
        <f t="shared" ca="1" si="19"/>
        <v>0</v>
      </c>
      <c r="AW84" s="36"/>
      <c r="AX84" s="36"/>
      <c r="AY84" s="40">
        <f t="shared" si="20"/>
        <v>0</v>
      </c>
      <c r="BA84" s="9">
        <f t="shared" ca="1" si="5"/>
        <v>0</v>
      </c>
      <c r="BC84" s="10">
        <f t="shared" ca="1" si="27"/>
        <v>0</v>
      </c>
      <c r="BF84" s="38">
        <f t="shared" ca="1" si="21"/>
        <v>0</v>
      </c>
    </row>
    <row r="85" spans="1:67" x14ac:dyDescent="0.3">
      <c r="A85" s="53">
        <f t="shared" ca="1" si="22"/>
        <v>0</v>
      </c>
      <c r="B85" s="19">
        <f ca="1">IF(A85=0,0,HLOOKUP(A85-1,OFFSET(Catégories!$D$18:$D$19,0,0,2,Catégories!$C$17),2,TRUE))</f>
        <v>0</v>
      </c>
      <c r="C85" s="19">
        <f ca="1">IF(A85=0,0,A85-OFFSET(Catégories!$D$18,0,B85-1,,))</f>
        <v>0</v>
      </c>
      <c r="F85" s="1">
        <f ca="1">IF(A85=0,0,INDEX(Catégories!$D$20:$R$20,1,'Echantillon (3)'!B85))</f>
        <v>0</v>
      </c>
      <c r="G85" s="1">
        <f ca="1">IF(A85=0,0,INDEX(OFFSET(Catégories!$D$21:$D$31,0,0,10,Catégories!$C$17),'Echantillon (3)'!C85,'Echantillon (3)'!B85))</f>
        <v>0</v>
      </c>
      <c r="I85" s="41">
        <v>0</v>
      </c>
      <c r="J85" s="41">
        <v>0</v>
      </c>
      <c r="K85" s="41">
        <f t="shared" si="7"/>
        <v>0</v>
      </c>
      <c r="L85" s="6"/>
      <c r="M85" s="38">
        <f t="shared" si="8"/>
        <v>0</v>
      </c>
      <c r="N85" s="38"/>
      <c r="O85" s="38">
        <f t="shared" si="9"/>
        <v>0</v>
      </c>
      <c r="Q85" s="41">
        <v>0</v>
      </c>
      <c r="R85" s="41">
        <v>0</v>
      </c>
      <c r="S85" s="41">
        <f t="shared" si="10"/>
        <v>0</v>
      </c>
      <c r="T85" s="6"/>
      <c r="U85" s="38">
        <f t="shared" si="11"/>
        <v>0</v>
      </c>
      <c r="V85" s="38"/>
      <c r="W85" s="38">
        <f t="shared" si="12"/>
        <v>0</v>
      </c>
      <c r="Y85" s="41">
        <v>0</v>
      </c>
      <c r="Z85" s="41">
        <v>0</v>
      </c>
      <c r="AA85" s="41">
        <f t="shared" si="13"/>
        <v>0</v>
      </c>
      <c r="AB85" s="6"/>
      <c r="AC85" s="38">
        <f t="shared" si="14"/>
        <v>0</v>
      </c>
      <c r="AD85" s="38"/>
      <c r="AE85" s="38">
        <f t="shared" si="15"/>
        <v>0</v>
      </c>
      <c r="AH85" s="41">
        <f t="shared" si="16"/>
        <v>0</v>
      </c>
      <c r="AI85" s="41">
        <f t="shared" si="2"/>
        <v>0</v>
      </c>
      <c r="AJ85" s="41">
        <f t="shared" si="3"/>
        <v>0</v>
      </c>
      <c r="AK85" s="41">
        <f t="shared" ca="1" si="17"/>
        <v>0</v>
      </c>
      <c r="AL85" s="38">
        <f t="shared" ca="1" si="18"/>
        <v>0</v>
      </c>
      <c r="AO85" s="1">
        <f ca="1">IF(A85=0,0,INDEX(OFFSET(Catégories!$D$21:$D$31,0,0,10,Catégories!$C$17),'Echantillon (3)'!C85,'Echantillon (3)'!B85))</f>
        <v>0</v>
      </c>
      <c r="AP85" s="38">
        <f t="shared" ca="1" si="4"/>
        <v>0</v>
      </c>
      <c r="AT85" s="38">
        <f t="shared" ca="1" si="19"/>
        <v>0</v>
      </c>
      <c r="AW85" s="36"/>
      <c r="AX85" s="36"/>
      <c r="AY85" s="40">
        <f t="shared" si="20"/>
        <v>0</v>
      </c>
      <c r="BA85" s="9">
        <f t="shared" ca="1" si="5"/>
        <v>0</v>
      </c>
      <c r="BC85" s="10">
        <f t="shared" ca="1" si="27"/>
        <v>0</v>
      </c>
      <c r="BF85" s="38">
        <f t="shared" ca="1" si="21"/>
        <v>0</v>
      </c>
    </row>
    <row r="86" spans="1:67" x14ac:dyDescent="0.3">
      <c r="A86" s="53">
        <f t="shared" ca="1" si="22"/>
        <v>0</v>
      </c>
      <c r="B86" s="19">
        <f ca="1">IF(A86=0,0,HLOOKUP(A86-1,OFFSET(Catégories!$D$18:$D$19,0,0,2,Catégories!$C$17),2,TRUE))</f>
        <v>0</v>
      </c>
      <c r="C86" s="19">
        <f ca="1">IF(A86=0,0,A86-OFFSET(Catégories!$D$18,0,B86-1,,))</f>
        <v>0</v>
      </c>
      <c r="F86" s="1">
        <f ca="1">IF(A86=0,0,INDEX(Catégories!$D$20:$R$20,1,'Echantillon (3)'!B86))</f>
        <v>0</v>
      </c>
      <c r="G86" s="1">
        <f ca="1">IF(A86=0,0,INDEX(OFFSET(Catégories!$D$21:$D$31,0,0,10,Catégories!$C$17),'Echantillon (3)'!C86,'Echantillon (3)'!B86))</f>
        <v>0</v>
      </c>
      <c r="I86" s="41">
        <v>0</v>
      </c>
      <c r="J86" s="41">
        <v>0</v>
      </c>
      <c r="K86" s="41">
        <f t="shared" si="7"/>
        <v>0</v>
      </c>
      <c r="L86" s="6"/>
      <c r="M86" s="38">
        <f t="shared" si="8"/>
        <v>0</v>
      </c>
      <c r="N86" s="38"/>
      <c r="O86" s="38">
        <f t="shared" si="9"/>
        <v>0</v>
      </c>
      <c r="Q86" s="41">
        <v>0</v>
      </c>
      <c r="R86" s="41">
        <v>0</v>
      </c>
      <c r="S86" s="41">
        <f t="shared" si="10"/>
        <v>0</v>
      </c>
      <c r="T86" s="6"/>
      <c r="U86" s="38">
        <f t="shared" si="11"/>
        <v>0</v>
      </c>
      <c r="V86" s="38"/>
      <c r="W86" s="38">
        <f t="shared" si="12"/>
        <v>0</v>
      </c>
      <c r="Y86" s="41">
        <v>0</v>
      </c>
      <c r="Z86" s="41">
        <v>0</v>
      </c>
      <c r="AA86" s="41">
        <f t="shared" si="13"/>
        <v>0</v>
      </c>
      <c r="AB86" s="6"/>
      <c r="AC86" s="38">
        <f t="shared" si="14"/>
        <v>0</v>
      </c>
      <c r="AD86" s="38"/>
      <c r="AE86" s="38">
        <f t="shared" si="15"/>
        <v>0</v>
      </c>
      <c r="AH86" s="41">
        <f t="shared" si="16"/>
        <v>0</v>
      </c>
      <c r="AI86" s="41">
        <f t="shared" ref="AI86:AI91" si="28">S86/($S$17/$G$15)/($G$12/($G$11-$K$17))</f>
        <v>0</v>
      </c>
      <c r="AJ86" s="41">
        <f t="shared" ref="AJ86:AJ91" si="29">(AA86/($AA$17/$G$16))/($G$12/($G$11-$K$17))</f>
        <v>0</v>
      </c>
      <c r="AK86" s="41">
        <f t="shared" ca="1" si="17"/>
        <v>0</v>
      </c>
      <c r="AL86" s="38">
        <f t="shared" ca="1" si="18"/>
        <v>0</v>
      </c>
      <c r="AO86" s="1">
        <f ca="1">IF(A86=0,0,INDEX(OFFSET(Catégories!$D$21:$D$31,0,0,10,Catégories!$C$17),'Echantillon (3)'!C86,'Echantillon (3)'!B86))</f>
        <v>0</v>
      </c>
      <c r="AP86" s="38">
        <f t="shared" ref="AP86:AP91" ca="1" si="30">IF($AK$20=0,0,AK86/$AK$20)</f>
        <v>0</v>
      </c>
      <c r="AT86" s="38">
        <f t="shared" ca="1" si="19"/>
        <v>0</v>
      </c>
      <c r="AW86" s="36"/>
      <c r="AX86" s="36"/>
      <c r="AY86" s="40">
        <f t="shared" si="20"/>
        <v>0</v>
      </c>
      <c r="BA86" s="9">
        <f t="shared" ref="BA86:BA91" ca="1" si="31">IF($AY$17=0,0,AY86/$AY$17)</f>
        <v>0</v>
      </c>
      <c r="BC86" s="10">
        <f t="shared" ref="BC86:BC91" ca="1" si="32">IF(AU86=$A$16,$G$18/($G$12/($G$11-$K$17)),(AY86/($AY$17/$G$17)/($G$12/($G$11-$K$17)))+SUMPRODUCT((AK$22:AK$91)*($B$22:$B$91=$AU86)))</f>
        <v>0</v>
      </c>
      <c r="BF86" s="38">
        <f t="shared" ca="1" si="21"/>
        <v>0</v>
      </c>
    </row>
    <row r="87" spans="1:67" x14ac:dyDescent="0.3">
      <c r="A87" s="53">
        <f t="shared" ca="1" si="22"/>
        <v>0</v>
      </c>
      <c r="B87" s="19">
        <f ca="1">IF(A87=0,0,HLOOKUP(A87-1,OFFSET(Catégories!$D$18:$D$19,0,0,2,Catégories!$C$17),2,TRUE))</f>
        <v>0</v>
      </c>
      <c r="C87" s="19">
        <f ca="1">IF(A87=0,0,A87-OFFSET(Catégories!$D$18,0,B87-1,,))</f>
        <v>0</v>
      </c>
      <c r="F87" s="1">
        <f ca="1">IF(A87=0,0,INDEX(Catégories!$D$20:$R$20,1,'Echantillon (3)'!B87))</f>
        <v>0</v>
      </c>
      <c r="G87" s="1">
        <f ca="1">IF(A87=0,0,INDEX(OFFSET(Catégories!$D$21:$D$31,0,0,10,Catégories!$C$17),'Echantillon (3)'!C87,'Echantillon (3)'!B87))</f>
        <v>0</v>
      </c>
      <c r="I87" s="41">
        <v>0</v>
      </c>
      <c r="J87" s="41">
        <v>0</v>
      </c>
      <c r="K87" s="41">
        <f t="shared" ref="K87:K91" si="33">I87-J87</f>
        <v>0</v>
      </c>
      <c r="L87" s="6"/>
      <c r="M87" s="38">
        <f t="shared" ref="M87:M91" si="34">IF(K87=0,0,K87/SUMPRODUCT((K$22:K$91)*($B$22:$B$91=$B87)))</f>
        <v>0</v>
      </c>
      <c r="N87" s="38"/>
      <c r="O87" s="38">
        <f t="shared" ref="O87:O91" si="35">IF(SUM(K$22:K$91)=0,0,K87/SUM(K$22:K$91))</f>
        <v>0</v>
      </c>
      <c r="Q87" s="41">
        <v>0</v>
      </c>
      <c r="R87" s="41">
        <v>0</v>
      </c>
      <c r="S87" s="41">
        <f t="shared" ref="S87:S91" si="36">Q87-R87</f>
        <v>0</v>
      </c>
      <c r="T87" s="6"/>
      <c r="U87" s="38">
        <f t="shared" ref="U87:U91" si="37">IF(S87=0,0,S87/SUMPRODUCT((S$22:S$91)*($B$22:$B$91=$B87)))</f>
        <v>0</v>
      </c>
      <c r="V87" s="38"/>
      <c r="W87" s="38">
        <f t="shared" ref="W87:W91" si="38">IF(SUM(S$22:S$91)=0,0,S87/SUM(S$22:S$91))</f>
        <v>0</v>
      </c>
      <c r="Y87" s="41">
        <v>0</v>
      </c>
      <c r="Z87" s="41">
        <v>0</v>
      </c>
      <c r="AA87" s="41">
        <f t="shared" ref="AA87:AA91" si="39">Y87-Z87</f>
        <v>0</v>
      </c>
      <c r="AB87" s="6"/>
      <c r="AC87" s="38">
        <f t="shared" ref="AC87:AC91" si="40">IF(AA87=0,0,AA87/SUMPRODUCT((AA$22:AA$91)*($B$22:$B$91=$B87)))</f>
        <v>0</v>
      </c>
      <c r="AD87" s="38"/>
      <c r="AE87" s="38">
        <f t="shared" ref="AE87:AE91" si="41">IF(SUM(AA$22:AA$91)=0,0,AA87/SUM(AA$22:AA$91))</f>
        <v>0</v>
      </c>
      <c r="AH87" s="41">
        <f t="shared" ref="AH87:AH91" si="42">K87</f>
        <v>0</v>
      </c>
      <c r="AI87" s="41">
        <f t="shared" si="28"/>
        <v>0</v>
      </c>
      <c r="AJ87" s="41">
        <f t="shared" si="29"/>
        <v>0</v>
      </c>
      <c r="AK87" s="41">
        <f t="shared" ref="AK87:AK91" ca="1" si="43">IF($B87=$A$16,$AL$18,AH87+AI87+AJ87)</f>
        <v>0</v>
      </c>
      <c r="AL87" s="38">
        <f t="shared" ref="AL87:AL91" ca="1" si="44">IF(AK87=0,0,AK87/SUMPRODUCT((AK$22:AK$91)*($B$22:$B$91=$B87)))</f>
        <v>0</v>
      </c>
      <c r="AO87" s="1">
        <f ca="1">IF(A87=0,0,INDEX(OFFSET(Catégories!$D$21:$D$31,0,0,10,Catégories!$C$17),'Echantillon (3)'!C87,'Echantillon (3)'!B87))</f>
        <v>0</v>
      </c>
      <c r="AP87" s="38">
        <f t="shared" ca="1" si="30"/>
        <v>0</v>
      </c>
      <c r="AT87" s="38">
        <f t="shared" ref="AT87:AT91" ca="1" si="45">SUMPRODUCT((AP$22:AP$91)*($B$22:$B$91=$AR87))</f>
        <v>0</v>
      </c>
      <c r="AW87" s="36"/>
      <c r="AX87" s="36"/>
      <c r="AY87" s="40">
        <f t="shared" ref="AY87:AY91" si="46">AW87-AX87</f>
        <v>0</v>
      </c>
      <c r="BA87" s="9">
        <f t="shared" ca="1" si="31"/>
        <v>0</v>
      </c>
      <c r="BC87" s="10">
        <f t="shared" ca="1" si="32"/>
        <v>0</v>
      </c>
      <c r="BF87" s="38">
        <f t="shared" ref="BF87:BF91" ca="1" si="47">BC87/$BC$18</f>
        <v>0</v>
      </c>
    </row>
    <row r="88" spans="1:67" x14ac:dyDescent="0.3">
      <c r="A88" s="53">
        <f t="shared" ref="A88:A91" ca="1" si="48">IF(OR(A87=$A$18,A87=0)=TRUE,0,A87+1)</f>
        <v>0</v>
      </c>
      <c r="B88" s="19">
        <f ca="1">IF(A88=0,0,HLOOKUP(A88-1,OFFSET(Catégories!$D$18:$D$19,0,0,2,Catégories!$C$17),2,TRUE))</f>
        <v>0</v>
      </c>
      <c r="C88" s="19">
        <f ca="1">IF(A88=0,0,A88-OFFSET(Catégories!$D$18,0,B88-1,,))</f>
        <v>0</v>
      </c>
      <c r="F88" s="1">
        <f ca="1">IF(A88=0,0,INDEX(Catégories!$D$20:$R$20,1,'Echantillon (3)'!B88))</f>
        <v>0</v>
      </c>
      <c r="G88" s="1">
        <f ca="1">IF(A88=0,0,INDEX(OFFSET(Catégories!$D$21:$D$31,0,0,10,Catégories!$C$17),'Echantillon (3)'!C88,'Echantillon (3)'!B88))</f>
        <v>0</v>
      </c>
      <c r="I88" s="41">
        <v>0</v>
      </c>
      <c r="J88" s="41">
        <v>0</v>
      </c>
      <c r="K88" s="41">
        <f t="shared" si="33"/>
        <v>0</v>
      </c>
      <c r="L88" s="6"/>
      <c r="M88" s="38">
        <f t="shared" si="34"/>
        <v>0</v>
      </c>
      <c r="N88" s="38"/>
      <c r="O88" s="38">
        <f t="shared" si="35"/>
        <v>0</v>
      </c>
      <c r="Q88" s="41">
        <v>0</v>
      </c>
      <c r="R88" s="41">
        <v>0</v>
      </c>
      <c r="S88" s="41">
        <f t="shared" si="36"/>
        <v>0</v>
      </c>
      <c r="T88" s="6"/>
      <c r="U88" s="38">
        <f t="shared" si="37"/>
        <v>0</v>
      </c>
      <c r="V88" s="38"/>
      <c r="W88" s="38">
        <f t="shared" si="38"/>
        <v>0</v>
      </c>
      <c r="Y88" s="41">
        <v>0</v>
      </c>
      <c r="Z88" s="41">
        <v>0</v>
      </c>
      <c r="AA88" s="41">
        <f t="shared" si="39"/>
        <v>0</v>
      </c>
      <c r="AB88" s="6"/>
      <c r="AC88" s="38">
        <f t="shared" si="40"/>
        <v>0</v>
      </c>
      <c r="AD88" s="38"/>
      <c r="AE88" s="38">
        <f t="shared" si="41"/>
        <v>0</v>
      </c>
      <c r="AH88" s="41">
        <f t="shared" si="42"/>
        <v>0</v>
      </c>
      <c r="AI88" s="41">
        <f t="shared" si="28"/>
        <v>0</v>
      </c>
      <c r="AJ88" s="41">
        <f t="shared" si="29"/>
        <v>0</v>
      </c>
      <c r="AK88" s="41">
        <f t="shared" ca="1" si="43"/>
        <v>0</v>
      </c>
      <c r="AL88" s="38">
        <f t="shared" ca="1" si="44"/>
        <v>0</v>
      </c>
      <c r="AO88" s="1">
        <f ca="1">IF(A88=0,0,INDEX(OFFSET(Catégories!$D$21:$D$31,0,0,10,Catégories!$C$17),'Echantillon (3)'!C88,'Echantillon (3)'!B88))</f>
        <v>0</v>
      </c>
      <c r="AP88" s="38">
        <f t="shared" ca="1" si="30"/>
        <v>0</v>
      </c>
      <c r="AT88" s="38">
        <f t="shared" ca="1" si="45"/>
        <v>0</v>
      </c>
      <c r="AW88" s="36"/>
      <c r="AX88" s="36"/>
      <c r="AY88" s="40">
        <f t="shared" si="46"/>
        <v>0</v>
      </c>
      <c r="BA88" s="9">
        <f t="shared" ca="1" si="31"/>
        <v>0</v>
      </c>
      <c r="BC88" s="10">
        <f t="shared" ca="1" si="32"/>
        <v>0</v>
      </c>
      <c r="BF88" s="38">
        <f t="shared" ca="1" si="47"/>
        <v>0</v>
      </c>
    </row>
    <row r="89" spans="1:67" x14ac:dyDescent="0.3">
      <c r="A89" s="53">
        <f t="shared" ca="1" si="48"/>
        <v>0</v>
      </c>
      <c r="B89" s="19">
        <f ca="1">IF(A89=0,0,HLOOKUP(A89-1,OFFSET(Catégories!$D$18:$D$19,0,0,2,Catégories!$C$17),2,TRUE))</f>
        <v>0</v>
      </c>
      <c r="C89" s="19">
        <f ca="1">IF(A89=0,0,A89-OFFSET(Catégories!$D$18,0,B89-1,,))</f>
        <v>0</v>
      </c>
      <c r="F89" s="1">
        <f ca="1">IF(A89=0,0,INDEX(Catégories!$D$20:$R$20,1,'Echantillon (3)'!B89))</f>
        <v>0</v>
      </c>
      <c r="G89" s="1">
        <f ca="1">IF(A89=0,0,INDEX(OFFSET(Catégories!$D$21:$D$31,0,0,10,Catégories!$C$17),'Echantillon (3)'!C89,'Echantillon (3)'!B89))</f>
        <v>0</v>
      </c>
      <c r="I89" s="41">
        <v>0</v>
      </c>
      <c r="J89" s="41">
        <v>0</v>
      </c>
      <c r="K89" s="41">
        <f t="shared" si="33"/>
        <v>0</v>
      </c>
      <c r="L89" s="6"/>
      <c r="M89" s="38">
        <f t="shared" si="34"/>
        <v>0</v>
      </c>
      <c r="N89" s="38"/>
      <c r="O89" s="38">
        <f t="shared" si="35"/>
        <v>0</v>
      </c>
      <c r="Q89" s="41">
        <v>0</v>
      </c>
      <c r="R89" s="41">
        <v>0</v>
      </c>
      <c r="S89" s="41">
        <f t="shared" si="36"/>
        <v>0</v>
      </c>
      <c r="T89" s="6"/>
      <c r="U89" s="38">
        <f t="shared" si="37"/>
        <v>0</v>
      </c>
      <c r="V89" s="38"/>
      <c r="W89" s="38">
        <f t="shared" si="38"/>
        <v>0</v>
      </c>
      <c r="Y89" s="41">
        <v>0</v>
      </c>
      <c r="Z89" s="41">
        <v>0</v>
      </c>
      <c r="AA89" s="41">
        <f t="shared" si="39"/>
        <v>0</v>
      </c>
      <c r="AB89" s="6"/>
      <c r="AC89" s="38">
        <f t="shared" si="40"/>
        <v>0</v>
      </c>
      <c r="AD89" s="38"/>
      <c r="AE89" s="38">
        <f t="shared" si="41"/>
        <v>0</v>
      </c>
      <c r="AH89" s="41">
        <f t="shared" si="42"/>
        <v>0</v>
      </c>
      <c r="AI89" s="41">
        <f t="shared" si="28"/>
        <v>0</v>
      </c>
      <c r="AJ89" s="41">
        <f t="shared" si="29"/>
        <v>0</v>
      </c>
      <c r="AK89" s="41">
        <f t="shared" ca="1" si="43"/>
        <v>0</v>
      </c>
      <c r="AL89" s="38">
        <f t="shared" ca="1" si="44"/>
        <v>0</v>
      </c>
      <c r="AO89" s="1">
        <f ca="1">IF(A89=0,0,INDEX(OFFSET(Catégories!$D$21:$D$31,0,0,10,Catégories!$C$17),'Echantillon (3)'!C89,'Echantillon (3)'!B89))</f>
        <v>0</v>
      </c>
      <c r="AP89" s="38">
        <f t="shared" ca="1" si="30"/>
        <v>0</v>
      </c>
      <c r="AT89" s="38">
        <f t="shared" ca="1" si="45"/>
        <v>0</v>
      </c>
      <c r="AW89" s="36"/>
      <c r="AX89" s="36"/>
      <c r="AY89" s="40">
        <f t="shared" si="46"/>
        <v>0</v>
      </c>
      <c r="BA89" s="9">
        <f t="shared" ca="1" si="31"/>
        <v>0</v>
      </c>
      <c r="BC89" s="10">
        <f t="shared" ca="1" si="32"/>
        <v>0</v>
      </c>
      <c r="BF89" s="38">
        <f t="shared" ca="1" si="47"/>
        <v>0</v>
      </c>
    </row>
    <row r="90" spans="1:67" x14ac:dyDescent="0.3">
      <c r="A90" s="53">
        <f t="shared" ca="1" si="48"/>
        <v>0</v>
      </c>
      <c r="B90" s="19">
        <f ca="1">IF(A90=0,0,HLOOKUP(A90-1,OFFSET(Catégories!$D$18:$D$19,0,0,2,Catégories!$C$17),2,TRUE))</f>
        <v>0</v>
      </c>
      <c r="C90" s="19">
        <f ca="1">IF(A90=0,0,A90-OFFSET(Catégories!$D$18,0,B90-1,,))</f>
        <v>0</v>
      </c>
      <c r="F90" s="1">
        <f ca="1">IF(A90=0,0,INDEX(Catégories!$D$20:$R$20,1,'Echantillon (3)'!B90))</f>
        <v>0</v>
      </c>
      <c r="G90" s="1">
        <f ca="1">IF(A90=0,0,INDEX(OFFSET(Catégories!$D$21:$D$31,0,0,10,Catégories!$C$17),'Echantillon (3)'!C90,'Echantillon (3)'!B90))</f>
        <v>0</v>
      </c>
      <c r="I90" s="41">
        <v>0</v>
      </c>
      <c r="J90" s="41">
        <v>0</v>
      </c>
      <c r="K90" s="41">
        <f t="shared" si="33"/>
        <v>0</v>
      </c>
      <c r="L90" s="6"/>
      <c r="M90" s="38">
        <f t="shared" si="34"/>
        <v>0</v>
      </c>
      <c r="N90" s="38"/>
      <c r="O90" s="38">
        <f t="shared" si="35"/>
        <v>0</v>
      </c>
      <c r="Q90" s="41">
        <v>0</v>
      </c>
      <c r="R90" s="41">
        <v>0</v>
      </c>
      <c r="S90" s="41">
        <f t="shared" si="36"/>
        <v>0</v>
      </c>
      <c r="T90" s="6"/>
      <c r="U90" s="38">
        <f t="shared" si="37"/>
        <v>0</v>
      </c>
      <c r="V90" s="38"/>
      <c r="W90" s="38">
        <f t="shared" si="38"/>
        <v>0</v>
      </c>
      <c r="Y90" s="41">
        <v>0</v>
      </c>
      <c r="Z90" s="41">
        <v>0</v>
      </c>
      <c r="AA90" s="41">
        <f t="shared" si="39"/>
        <v>0</v>
      </c>
      <c r="AB90" s="6"/>
      <c r="AC90" s="38">
        <f t="shared" si="40"/>
        <v>0</v>
      </c>
      <c r="AD90" s="38"/>
      <c r="AE90" s="38">
        <f t="shared" si="41"/>
        <v>0</v>
      </c>
      <c r="AH90" s="41">
        <f t="shared" si="42"/>
        <v>0</v>
      </c>
      <c r="AI90" s="41">
        <f t="shared" si="28"/>
        <v>0</v>
      </c>
      <c r="AJ90" s="41">
        <f t="shared" si="29"/>
        <v>0</v>
      </c>
      <c r="AK90" s="41">
        <f t="shared" ca="1" si="43"/>
        <v>0</v>
      </c>
      <c r="AL90" s="38">
        <f t="shared" ca="1" si="44"/>
        <v>0</v>
      </c>
      <c r="AO90" s="1">
        <f ca="1">IF(A90=0,0,INDEX(OFFSET(Catégories!$D$21:$D$31,0,0,10,Catégories!$C$17),'Echantillon (3)'!C90,'Echantillon (3)'!B90))</f>
        <v>0</v>
      </c>
      <c r="AP90" s="38">
        <f t="shared" ca="1" si="30"/>
        <v>0</v>
      </c>
      <c r="AT90" s="38">
        <f t="shared" ca="1" si="45"/>
        <v>0</v>
      </c>
      <c r="AW90" s="36"/>
      <c r="AX90" s="36"/>
      <c r="AY90" s="40">
        <f t="shared" si="46"/>
        <v>0</v>
      </c>
      <c r="BA90" s="9">
        <f t="shared" ca="1" si="31"/>
        <v>0</v>
      </c>
      <c r="BC90" s="10">
        <f t="shared" ca="1" si="32"/>
        <v>0</v>
      </c>
      <c r="BF90" s="38">
        <f t="shared" ca="1" si="47"/>
        <v>0</v>
      </c>
    </row>
    <row r="91" spans="1:67" x14ac:dyDescent="0.3">
      <c r="A91" s="53">
        <f t="shared" ca="1" si="48"/>
        <v>0</v>
      </c>
      <c r="B91" s="19">
        <f ca="1">IF(A91=0,0,HLOOKUP(A91-1,OFFSET(Catégories!$D$18:$D$19,0,0,2,Catégories!$C$17),2,TRUE))</f>
        <v>0</v>
      </c>
      <c r="C91" s="19">
        <f ca="1">IF(A91=0,0,A91-OFFSET(Catégories!$D$18,0,B91-1,,))</f>
        <v>0</v>
      </c>
      <c r="F91" s="1">
        <f ca="1">IF(A91=0,0,INDEX(Catégories!$D$20:$R$20,1,'Echantillon (3)'!B91))</f>
        <v>0</v>
      </c>
      <c r="G91" s="1">
        <f ca="1">IF(A91=0,0,INDEX(OFFSET(Catégories!$D$21:$D$31,0,0,10,Catégories!$C$17),'Echantillon (3)'!C91,'Echantillon (3)'!B91))</f>
        <v>0</v>
      </c>
      <c r="I91" s="41">
        <v>0</v>
      </c>
      <c r="J91" s="41">
        <v>0</v>
      </c>
      <c r="K91" s="41">
        <f t="shared" si="33"/>
        <v>0</v>
      </c>
      <c r="L91" s="6"/>
      <c r="M91" s="38">
        <f t="shared" si="34"/>
        <v>0</v>
      </c>
      <c r="N91" s="38"/>
      <c r="O91" s="38">
        <f t="shared" si="35"/>
        <v>0</v>
      </c>
      <c r="Q91" s="41">
        <v>0</v>
      </c>
      <c r="R91" s="41">
        <v>0</v>
      </c>
      <c r="S91" s="41">
        <f t="shared" si="36"/>
        <v>0</v>
      </c>
      <c r="T91" s="6"/>
      <c r="U91" s="38">
        <f t="shared" si="37"/>
        <v>0</v>
      </c>
      <c r="V91" s="38"/>
      <c r="W91" s="38">
        <f t="shared" si="38"/>
        <v>0</v>
      </c>
      <c r="Y91" s="41">
        <v>0</v>
      </c>
      <c r="Z91" s="41">
        <v>0</v>
      </c>
      <c r="AA91" s="41">
        <f t="shared" si="39"/>
        <v>0</v>
      </c>
      <c r="AB91" s="6"/>
      <c r="AC91" s="38">
        <f t="shared" si="40"/>
        <v>0</v>
      </c>
      <c r="AD91" s="38"/>
      <c r="AE91" s="38">
        <f t="shared" si="41"/>
        <v>0</v>
      </c>
      <c r="AH91" s="41">
        <f t="shared" si="42"/>
        <v>0</v>
      </c>
      <c r="AI91" s="41">
        <f t="shared" si="28"/>
        <v>0</v>
      </c>
      <c r="AJ91" s="41">
        <f t="shared" si="29"/>
        <v>0</v>
      </c>
      <c r="AK91" s="41">
        <f t="shared" ca="1" si="43"/>
        <v>0</v>
      </c>
      <c r="AL91" s="38">
        <f t="shared" ca="1" si="44"/>
        <v>0</v>
      </c>
      <c r="AO91" s="1">
        <f ca="1">IF(A91=0,0,INDEX(OFFSET(Catégories!$D$21:$D$31,0,0,10,Catégories!$C$17),'Echantillon (3)'!C91,'Echantillon (3)'!B91))</f>
        <v>0</v>
      </c>
      <c r="AP91" s="38">
        <f t="shared" ca="1" si="30"/>
        <v>0</v>
      </c>
      <c r="AT91" s="38">
        <f t="shared" ca="1" si="45"/>
        <v>0</v>
      </c>
      <c r="AW91" s="36"/>
      <c r="AX91" s="36"/>
      <c r="AY91" s="40">
        <f t="shared" si="46"/>
        <v>0</v>
      </c>
      <c r="BA91" s="9">
        <f t="shared" ca="1" si="31"/>
        <v>0</v>
      </c>
      <c r="BC91" s="10">
        <f t="shared" ca="1" si="32"/>
        <v>0</v>
      </c>
      <c r="BF91" s="38">
        <f t="shared" ca="1" si="47"/>
        <v>0</v>
      </c>
    </row>
    <row r="92" spans="1:67" x14ac:dyDescent="0.3">
      <c r="F92" s="4"/>
      <c r="G92" s="4"/>
      <c r="I92" s="4"/>
      <c r="J92" s="4"/>
      <c r="K92" s="4"/>
      <c r="L92" s="4"/>
      <c r="M92" s="39"/>
      <c r="N92" s="39"/>
      <c r="O92" s="39"/>
      <c r="P92" s="4"/>
      <c r="Q92" s="4"/>
      <c r="R92" s="4"/>
      <c r="S92" s="4"/>
      <c r="T92" s="4"/>
      <c r="U92" s="39"/>
      <c r="V92" s="39"/>
      <c r="W92" s="39"/>
      <c r="X92" s="4"/>
      <c r="Y92" s="4"/>
      <c r="Z92" s="4"/>
      <c r="AA92" s="4"/>
      <c r="AB92" s="4"/>
      <c r="AC92" s="39"/>
      <c r="AD92" s="39"/>
      <c r="AE92" s="39"/>
      <c r="AF92" s="4"/>
      <c r="AG92" s="4"/>
      <c r="AH92" s="39"/>
      <c r="AI92" s="39"/>
      <c r="AJ92" s="39"/>
      <c r="AK92" s="39"/>
      <c r="AL92" s="39"/>
      <c r="AM92" s="4"/>
      <c r="AN92" s="4"/>
      <c r="AO92" s="4"/>
      <c r="AP92" s="39"/>
      <c r="AQ92" s="4"/>
      <c r="AS92" s="4"/>
      <c r="AT92" s="39"/>
      <c r="AV92" s="4"/>
      <c r="AW92" s="4"/>
      <c r="AX92" s="4"/>
      <c r="AY92" s="4"/>
      <c r="AZ92" s="4"/>
      <c r="BA92" s="4"/>
      <c r="BB92" s="4"/>
      <c r="BC92" s="4"/>
      <c r="BE92" s="4"/>
      <c r="BF92" s="39"/>
      <c r="BG92" s="4"/>
      <c r="BH92" s="4"/>
      <c r="BI92" s="4"/>
      <c r="BJ92" s="4"/>
      <c r="BK92" s="4"/>
      <c r="BL92" s="4"/>
      <c r="BM92" s="4"/>
      <c r="BN92" s="4"/>
      <c r="BO92" s="4"/>
    </row>
  </sheetData>
  <conditionalFormatting sqref="A22:C91 M22:M91 O22:O91 I22:K91 F22:G91">
    <cfRule type="expression" dxfId="535" priority="65">
      <formula>IF($A22=0,TRUE,FALSE)</formula>
    </cfRule>
  </conditionalFormatting>
  <conditionalFormatting sqref="I22:J91">
    <cfRule type="expression" dxfId="534" priority="64">
      <formula>IF(AND($A22&lt;$A$18+1,$A22&lt;&gt;0)=TRUE,TRUE,FALSE)</formula>
    </cfRule>
  </conditionalFormatting>
  <conditionalFormatting sqref="K22:K91 M22:M91 O22:O91 U22:U91 W22:W91 AC22:AC91 AE22:AE91">
    <cfRule type="expression" dxfId="533" priority="63">
      <formula>IF(AND($A22&lt;$A$18+1,$A22&lt;&gt;0)=TRUE,TRUE,FALSE)</formula>
    </cfRule>
  </conditionalFormatting>
  <conditionalFormatting sqref="BA22:BA91 AW23:AX43 AY23:AY91">
    <cfRule type="expression" dxfId="532" priority="62">
      <formula>IF($A22&gt;$A$18,TRUE,FALSE)</formula>
    </cfRule>
  </conditionalFormatting>
  <conditionalFormatting sqref="BA22:BA91 AU23:AU43 AY23:AY91 BD22:BD43 AW23:AX43">
    <cfRule type="expression" dxfId="531" priority="61">
      <formula>IF($BD22=0,TRUE,FALSE)</formula>
    </cfRule>
  </conditionalFormatting>
  <conditionalFormatting sqref="B22:C91 M22:M91 O22:O91 I22:K91 F22:G91">
    <cfRule type="expression" dxfId="530" priority="60">
      <formula>IF(AND($B22=$B23,$A22&lt;&gt;0)=TRUE,TRUE,FALSE)</formula>
    </cfRule>
  </conditionalFormatting>
  <conditionalFormatting sqref="B22:C91 M22:M91 O22:O91 I22:K91 F22:G91">
    <cfRule type="expression" dxfId="529" priority="59">
      <formula>IF(AND($B22&lt;&gt;$B23,$A22&lt;&gt;0)=TRUE,TRUE,FALSE)</formula>
    </cfRule>
  </conditionalFormatting>
  <conditionalFormatting sqref="B22:C91 F22:G91">
    <cfRule type="expression" dxfId="528" priority="58">
      <formula>IF(AND($A22&lt;$A$18+1,$A22&lt;&gt;0)=TRUE,TRUE,FALSE)</formula>
    </cfRule>
  </conditionalFormatting>
  <conditionalFormatting sqref="Q22:S91 U22:U91 W22:W91">
    <cfRule type="expression" dxfId="527" priority="57">
      <formula>IF($A22=0,TRUE,FALSE)</formula>
    </cfRule>
  </conditionalFormatting>
  <conditionalFormatting sqref="Q22:R91">
    <cfRule type="expression" dxfId="526" priority="56">
      <formula>IF(AND($A22&lt;$A$18+1,$A22&lt;&gt;0)=TRUE,TRUE,FALSE)</formula>
    </cfRule>
  </conditionalFormatting>
  <conditionalFormatting sqref="S22:S91">
    <cfRule type="expression" dxfId="525" priority="55">
      <formula>IF(AND($A22&lt;$A$18+1,$A22&lt;&gt;0)=TRUE,TRUE,FALSE)</formula>
    </cfRule>
  </conditionalFormatting>
  <conditionalFormatting sqref="Q22:S91 U22:U91 W22:W91">
    <cfRule type="expression" dxfId="524" priority="54">
      <formula>IF(AND($B22=$B23,$A22&lt;&gt;0)=TRUE,TRUE,FALSE)</formula>
    </cfRule>
  </conditionalFormatting>
  <conditionalFormatting sqref="Q22:S91 U22:U91 W22:W91">
    <cfRule type="expression" dxfId="523" priority="53">
      <formula>IF(AND($B22&lt;&gt;$B23,$A22&lt;&gt;0)=TRUE,TRUE,FALSE)</formula>
    </cfRule>
  </conditionalFormatting>
  <conditionalFormatting sqref="Y22:AA91 AC22:AC91 AE22:AE91">
    <cfRule type="expression" dxfId="522" priority="52">
      <formula>IF($A22=0,TRUE,FALSE)</formula>
    </cfRule>
  </conditionalFormatting>
  <conditionalFormatting sqref="Y22:Z91">
    <cfRule type="expression" dxfId="521" priority="51">
      <formula>IF(AND($A22&lt;$A$18+1,$A22&lt;&gt;0)=TRUE,TRUE,FALSE)</formula>
    </cfRule>
  </conditionalFormatting>
  <conditionalFormatting sqref="AA22:AA91">
    <cfRule type="expression" dxfId="520" priority="50">
      <formula>IF(AND($A22&lt;$A$18+1,$A22&lt;&gt;0)=TRUE,TRUE,FALSE)</formula>
    </cfRule>
  </conditionalFormatting>
  <conditionalFormatting sqref="Y22:AA91 AC22:AC91 AE22:AE91">
    <cfRule type="expression" dxfId="519" priority="49">
      <formula>IF(AND($B22=$B23,$A22&lt;&gt;0)=TRUE,TRUE,FALSE)</formula>
    </cfRule>
  </conditionalFormatting>
  <conditionalFormatting sqref="Y22:AA91 AC22:AC91 AE22:AE91">
    <cfRule type="expression" dxfId="518" priority="48">
      <formula>IF(AND($B22&lt;&gt;$B23,$A22&lt;&gt;0)=TRUE,TRUE,FALSE)</formula>
    </cfRule>
  </conditionalFormatting>
  <conditionalFormatting sqref="AW22:AY22">
    <cfRule type="expression" dxfId="517" priority="47">
      <formula>IF($A22&gt;$A$18,TRUE,FALSE)</formula>
    </cfRule>
  </conditionalFormatting>
  <conditionalFormatting sqref="AU22 AW22:AY22">
    <cfRule type="expression" dxfId="516" priority="46">
      <formula>IF($BD22=0,TRUE,FALSE)</formula>
    </cfRule>
  </conditionalFormatting>
  <conditionalFormatting sqref="BA22:BA91 AY22:AY91 BC22:BC91 AT22:AT91">
    <cfRule type="expression" dxfId="515" priority="66">
      <formula>IF(AND($BD22&lt;$A$16+1,$BD22&lt;&gt;0)=TRUE,TRUE,FALSE)</formula>
    </cfRule>
  </conditionalFormatting>
  <conditionalFormatting sqref="AW22:AX43">
    <cfRule type="expression" dxfId="514" priority="67">
      <formula>IF(AND($BD22&lt;$A$16+1,$BD22&lt;&gt;0)=TRUE,TRUE,FALSE)</formula>
    </cfRule>
  </conditionalFormatting>
  <conditionalFormatting sqref="AJ22:AJ91">
    <cfRule type="expression" dxfId="513" priority="45">
      <formula>IF($A22=0,TRUE,FALSE)</formula>
    </cfRule>
  </conditionalFormatting>
  <conditionalFormatting sqref="AJ22:AJ91">
    <cfRule type="expression" dxfId="512" priority="44">
      <formula>IF(AND($A22&lt;$A$18+1,$A22&lt;&gt;0)=TRUE,TRUE,FALSE)</formula>
    </cfRule>
  </conditionalFormatting>
  <conditionalFormatting sqref="AJ22:AJ91">
    <cfRule type="expression" dxfId="511" priority="43">
      <formula>IF(AND($B22=$B23,$A22&lt;&gt;0)=TRUE,TRUE,FALSE)</formula>
    </cfRule>
  </conditionalFormatting>
  <conditionalFormatting sqref="AJ22:AJ91">
    <cfRule type="expression" dxfId="510" priority="42">
      <formula>IF(AND($B22&lt;&gt;$B23,$A22&lt;&gt;0)=TRUE,TRUE,FALSE)</formula>
    </cfRule>
  </conditionalFormatting>
  <conditionalFormatting sqref="AI22:AI91">
    <cfRule type="expression" dxfId="509" priority="41">
      <formula>IF($A22=0,TRUE,FALSE)</formula>
    </cfRule>
  </conditionalFormatting>
  <conditionalFormatting sqref="AI22:AI91">
    <cfRule type="expression" dxfId="508" priority="40">
      <formula>IF(AND($A22&lt;$A$18+1,$A22&lt;&gt;0)=TRUE,TRUE,FALSE)</formula>
    </cfRule>
  </conditionalFormatting>
  <conditionalFormatting sqref="AI22:AI91">
    <cfRule type="expression" dxfId="507" priority="39">
      <formula>IF(AND($B22=$B23,$A22&lt;&gt;0)=TRUE,TRUE,FALSE)</formula>
    </cfRule>
  </conditionalFormatting>
  <conditionalFormatting sqref="AI22:AI91">
    <cfRule type="expression" dxfId="506" priority="38">
      <formula>IF(AND($B22&lt;&gt;$B23,$A22&lt;&gt;0)=TRUE,TRUE,FALSE)</formula>
    </cfRule>
  </conditionalFormatting>
  <conditionalFormatting sqref="AH22:AH91">
    <cfRule type="expression" dxfId="505" priority="37">
      <formula>IF($A22=0,TRUE,FALSE)</formula>
    </cfRule>
  </conditionalFormatting>
  <conditionalFormatting sqref="AH22:AH91">
    <cfRule type="expression" dxfId="504" priority="36">
      <formula>IF(AND($A22&lt;$A$18+1,$A22&lt;&gt;0)=TRUE,TRUE,FALSE)</formula>
    </cfRule>
  </conditionalFormatting>
  <conditionalFormatting sqref="AH22:AH91">
    <cfRule type="expression" dxfId="503" priority="35">
      <formula>IF(AND($B22=$B23,$A22&lt;&gt;0)=TRUE,TRUE,FALSE)</formula>
    </cfRule>
  </conditionalFormatting>
  <conditionalFormatting sqref="AH22:AH91">
    <cfRule type="expression" dxfId="502" priority="34">
      <formula>IF(AND($B22&lt;&gt;$B23,$A22&lt;&gt;0)=TRUE,TRUE,FALSE)</formula>
    </cfRule>
  </conditionalFormatting>
  <conditionalFormatting sqref="AP22:AP91">
    <cfRule type="expression" dxfId="501" priority="33">
      <formula>IF($A22=0,TRUE,FALSE)</formula>
    </cfRule>
  </conditionalFormatting>
  <conditionalFormatting sqref="AP22:AP91">
    <cfRule type="expression" dxfId="500" priority="32">
      <formula>IF(AND($A22&lt;$A$18+1,$A22&lt;&gt;0)=TRUE,TRUE,FALSE)</formula>
    </cfRule>
  </conditionalFormatting>
  <conditionalFormatting sqref="AP22:AP91">
    <cfRule type="expression" dxfId="499" priority="31">
      <formula>IF(AND($B22=$B23,$A22&lt;&gt;0)=TRUE,TRUE,FALSE)</formula>
    </cfRule>
  </conditionalFormatting>
  <conditionalFormatting sqref="AP22:AP91">
    <cfRule type="expression" dxfId="498" priority="30">
      <formula>IF(AND($B22&lt;&gt;$B23,$A22&lt;&gt;0)=TRUE,TRUE,FALSE)</formula>
    </cfRule>
  </conditionalFormatting>
  <conditionalFormatting sqref="AO22:AO91">
    <cfRule type="expression" dxfId="497" priority="29">
      <formula>IF($A22=0,TRUE,FALSE)</formula>
    </cfRule>
  </conditionalFormatting>
  <conditionalFormatting sqref="AO22:AO91">
    <cfRule type="expression" dxfId="496" priority="28">
      <formula>IF(AND($B22=$B23,$A22&lt;&gt;0)=TRUE,TRUE,FALSE)</formula>
    </cfRule>
  </conditionalFormatting>
  <conditionalFormatting sqref="AO22:AO91">
    <cfRule type="expression" dxfId="495" priority="27">
      <formula>IF(AND($B22&lt;&gt;$B23,$A22&lt;&gt;0)=TRUE,TRUE,FALSE)</formula>
    </cfRule>
  </conditionalFormatting>
  <conditionalFormatting sqref="AO22:AO91">
    <cfRule type="expression" dxfId="494" priority="26">
      <formula>IF(AND($A22&lt;$A$18+1,$A22&lt;&gt;0)=TRUE,TRUE,FALSE)</formula>
    </cfRule>
  </conditionalFormatting>
  <conditionalFormatting sqref="AK22:AK91">
    <cfRule type="expression" dxfId="493" priority="25">
      <formula>IF($A22=0,TRUE,FALSE)</formula>
    </cfRule>
  </conditionalFormatting>
  <conditionalFormatting sqref="AK22:AK91">
    <cfRule type="expression" dxfId="492" priority="24">
      <formula>IF(AND($A22&lt;$A$18+1,$A22&lt;&gt;0)=TRUE,TRUE,FALSE)</formula>
    </cfRule>
  </conditionalFormatting>
  <conditionalFormatting sqref="AK22:AK91">
    <cfRule type="expression" dxfId="491" priority="23">
      <formula>IF(AND($B22=$B23,$A22&lt;&gt;0)=TRUE,TRUE,FALSE)</formula>
    </cfRule>
  </conditionalFormatting>
  <conditionalFormatting sqref="AK22:AK91">
    <cfRule type="expression" dxfId="490" priority="22">
      <formula>IF(AND($B22&lt;&gt;$B23,$A22&lt;&gt;0)=TRUE,TRUE,FALSE)</formula>
    </cfRule>
  </conditionalFormatting>
  <conditionalFormatting sqref="AL22:AL91">
    <cfRule type="expression" dxfId="489" priority="21">
      <formula>IF($A22=0,TRUE,FALSE)</formula>
    </cfRule>
  </conditionalFormatting>
  <conditionalFormatting sqref="AL22:AL91">
    <cfRule type="expression" dxfId="488" priority="20">
      <formula>IF(AND($A22&lt;$A$18+1,$A22&lt;&gt;0)=TRUE,TRUE,FALSE)</formula>
    </cfRule>
  </conditionalFormatting>
  <conditionalFormatting sqref="AL22:AL91">
    <cfRule type="expression" dxfId="487" priority="19">
      <formula>IF(AND($B22=$B23,$A22&lt;&gt;0)=TRUE,TRUE,FALSE)</formula>
    </cfRule>
  </conditionalFormatting>
  <conditionalFormatting sqref="AL22:AL91">
    <cfRule type="expression" dxfId="486" priority="18">
      <formula>IF(AND($B22&lt;&gt;$B23,$A22&lt;&gt;0)=TRUE,TRUE,FALSE)</formula>
    </cfRule>
  </conditionalFormatting>
  <conditionalFormatting sqref="BC23:BC91">
    <cfRule type="expression" dxfId="485" priority="17">
      <formula>IF($BD23=0,TRUE,FALSE)</formula>
    </cfRule>
  </conditionalFormatting>
  <conditionalFormatting sqref="BC22:BC91">
    <cfRule type="expression" dxfId="484" priority="16">
      <formula>IF($A22&gt;$A$18,TRUE,FALSE)</formula>
    </cfRule>
  </conditionalFormatting>
  <conditionalFormatting sqref="BC22:BC91">
    <cfRule type="expression" dxfId="483" priority="15">
      <formula>IF($BD22=0,TRUE,FALSE)</formula>
    </cfRule>
  </conditionalFormatting>
  <conditionalFormatting sqref="AT22:AT91">
    <cfRule type="expression" dxfId="482" priority="14">
      <formula>IF($A22&gt;$A$18,TRUE,FALSE)</formula>
    </cfRule>
  </conditionalFormatting>
  <conditionalFormatting sqref="AR22:AT22 AR23:AS43 AT23:AT91">
    <cfRule type="expression" dxfId="481" priority="13">
      <formula>IF($BD22=0,TRUE,FALSE)</formula>
    </cfRule>
  </conditionalFormatting>
  <conditionalFormatting sqref="AS22:AT91 AW22:AY91">
    <cfRule type="expression" dxfId="480" priority="12">
      <formula>IF(AND($BD22&lt;&gt;0,$BD23=0)=TRUE,TRUE,FALSE)</formula>
    </cfRule>
  </conditionalFormatting>
  <conditionalFormatting sqref="AS22:AS91">
    <cfRule type="expression" dxfId="479" priority="11">
      <formula>IF(AND($BD22&lt;$A$16+1,$BD22&lt;&gt;0)=TRUE,TRUE,FALSE)</formula>
    </cfRule>
  </conditionalFormatting>
  <conditionalFormatting sqref="AV22:AV43">
    <cfRule type="expression" dxfId="478" priority="10">
      <formula>IF($BD22=0,TRUE,FALSE)</formula>
    </cfRule>
  </conditionalFormatting>
  <conditionalFormatting sqref="AV22:AV91">
    <cfRule type="expression" dxfId="477" priority="9">
      <formula>IF(AND($BD22&lt;&gt;0,$BD23=0)=TRUE,TRUE,FALSE)</formula>
    </cfRule>
  </conditionalFormatting>
  <conditionalFormatting sqref="AV22:AV91">
    <cfRule type="expression" dxfId="476" priority="8">
      <formula>IF(AND($BD22&lt;$A$16+1,$BD22&lt;&gt;0)=TRUE,TRUE,FALSE)</formula>
    </cfRule>
  </conditionalFormatting>
  <conditionalFormatting sqref="BE22:BE43">
    <cfRule type="expression" dxfId="475" priority="7">
      <formula>IF($BD22=0,TRUE,FALSE)</formula>
    </cfRule>
  </conditionalFormatting>
  <conditionalFormatting sqref="BE22:BE91">
    <cfRule type="expression" dxfId="474" priority="6">
      <formula>IF(AND($BD22&lt;&gt;0,$BD23=0)=TRUE,TRUE,FALSE)</formula>
    </cfRule>
  </conditionalFormatting>
  <conditionalFormatting sqref="BE22:BE91">
    <cfRule type="expression" dxfId="473" priority="5">
      <formula>IF(AND($BD22&lt;$A$16+1,$BD22&lt;&gt;0)=TRUE,TRUE,FALSE)</formula>
    </cfRule>
  </conditionalFormatting>
  <conditionalFormatting sqref="BF22:BF91">
    <cfRule type="expression" dxfId="472" priority="4">
      <formula>IF(AND($BD22&lt;$A$16+1,$BD22&lt;&gt;0)=TRUE,TRUE,FALSE)</formula>
    </cfRule>
  </conditionalFormatting>
  <conditionalFormatting sqref="BF22:BF91">
    <cfRule type="expression" dxfId="471" priority="3">
      <formula>IF($A22&gt;$A$18,TRUE,FALSE)</formula>
    </cfRule>
  </conditionalFormatting>
  <conditionalFormatting sqref="BF22:BF91">
    <cfRule type="expression" dxfId="470" priority="2">
      <formula>IF($BD22=0,TRUE,FALSE)</formula>
    </cfRule>
  </conditionalFormatting>
  <conditionalFormatting sqref="BF22:BF91">
    <cfRule type="expression" dxfId="469" priority="1">
      <formula>IF(AND($BD22&lt;&gt;0,$BD23=0)=TRUE,TRUE,FALSE)</formula>
    </cfRule>
  </conditionalFormatting>
  <dataValidations count="2">
    <dataValidation type="list" allowBlank="1" showInputMessage="1" showErrorMessage="1" sqref="G8">
      <formula1>saison</formula1>
    </dataValidation>
    <dataValidation type="list" allowBlank="1" showInputMessage="1" showErrorMessage="1" sqref="G6">
      <formula1>typologie</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BO92"/>
  <sheetViews>
    <sheetView zoomScale="70" zoomScaleNormal="70" workbookViewId="0">
      <pane xSplit="7" topLeftCell="H1" activePane="topRight" state="frozen"/>
      <selection activeCell="J9" sqref="J9"/>
      <selection pane="topRight" activeCell="K9" sqref="K9"/>
    </sheetView>
  </sheetViews>
  <sheetFormatPr baseColWidth="10" defaultColWidth="9.140625" defaultRowHeight="16.5" outlineLevelCol="1" x14ac:dyDescent="0.3"/>
  <cols>
    <col min="1" max="1" width="7.28515625" style="19" hidden="1" customWidth="1"/>
    <col min="2" max="2" width="6" style="19" hidden="1" customWidth="1"/>
    <col min="3" max="3" width="2.140625" style="19" hidden="1" customWidth="1"/>
    <col min="4" max="4" width="2.140625" style="8" customWidth="1"/>
    <col min="5" max="5" width="3.7109375" style="8" customWidth="1"/>
    <col min="6" max="6" width="25.5703125" style="1" customWidth="1"/>
    <col min="7" max="7" width="34.42578125" style="1" customWidth="1"/>
    <col min="8" max="8" width="5.140625" style="8" customWidth="1"/>
    <col min="9" max="11" width="9.140625" style="1"/>
    <col min="12" max="12" width="1.5703125" style="1" customWidth="1"/>
    <col min="13" max="13" width="9.140625" style="36" hidden="1" customWidth="1" outlineLevel="1"/>
    <col min="14" max="14" width="2.28515625" style="36" hidden="1" customWidth="1" outlineLevel="1"/>
    <col min="15" max="15" width="9.140625" style="36" hidden="1" customWidth="1" outlineLevel="1"/>
    <col min="16" max="16" width="5.7109375" style="1" customWidth="1" collapsed="1"/>
    <col min="17" max="19" width="9.140625" style="1"/>
    <col min="20" max="20" width="1.5703125" style="1" customWidth="1"/>
    <col min="21" max="21" width="9.140625" style="36" hidden="1" customWidth="1" outlineLevel="1"/>
    <col min="22" max="22" width="2.28515625" style="36" hidden="1" customWidth="1" outlineLevel="1"/>
    <col min="23" max="23" width="9.140625" style="36" hidden="1" customWidth="1" outlineLevel="1"/>
    <col min="24" max="24" width="5.7109375" style="1" customWidth="1" collapsed="1"/>
    <col min="25" max="27" width="9.140625" style="1"/>
    <col min="28" max="28" width="0.7109375" style="1" customWidth="1"/>
    <col min="29" max="29" width="9.140625" style="36" hidden="1" customWidth="1" outlineLevel="1"/>
    <col min="30" max="30" width="2.28515625" style="36" hidden="1" customWidth="1" outlineLevel="1"/>
    <col min="31" max="31" width="9.140625" style="36" hidden="1" customWidth="1" outlineLevel="1"/>
    <col min="32" max="32" width="2.42578125" style="1" customWidth="1" collapsed="1"/>
    <col min="33" max="33" width="0.7109375" style="1" customWidth="1"/>
    <col min="34" max="38" width="9.140625" style="36" hidden="1" customWidth="1" outlineLevel="1"/>
    <col min="39" max="39" width="2.5703125" style="1" customWidth="1" collapsed="1"/>
    <col min="40" max="40" width="0.7109375" style="1" customWidth="1"/>
    <col min="41" max="41" width="48.85546875" style="1" customWidth="1"/>
    <col min="42" max="42" width="11" style="36" bestFit="1" customWidth="1"/>
    <col min="43" max="43" width="1.85546875" style="1" customWidth="1"/>
    <col min="44" max="44" width="1.85546875" style="19" customWidth="1" collapsed="1"/>
    <col min="45" max="45" width="24.5703125" style="1" customWidth="1"/>
    <col min="46" max="46" width="11" style="36" bestFit="1" customWidth="1"/>
    <col min="47" max="47" width="9.140625" style="19"/>
    <col min="48" max="48" width="24.5703125" style="1" customWidth="1"/>
    <col min="49" max="51" width="9.140625" style="1"/>
    <col min="52" max="52" width="5.85546875" style="1" customWidth="1"/>
    <col min="53" max="55" width="9.140625" style="1" hidden="1" customWidth="1" outlineLevel="1"/>
    <col min="56" max="56" width="9.140625" style="19" collapsed="1"/>
    <col min="57" max="57" width="24.5703125" style="1" customWidth="1"/>
    <col min="58" max="58" width="11" style="36" bestFit="1" customWidth="1"/>
    <col min="59" max="16384" width="9.140625" style="1"/>
  </cols>
  <sheetData>
    <row r="1" spans="1:61" ht="10.5" customHeight="1" x14ac:dyDescent="0.3"/>
    <row r="2" spans="1:61" ht="18.75" x14ac:dyDescent="0.3">
      <c r="F2" s="23" t="s">
        <v>106</v>
      </c>
    </row>
    <row r="4" spans="1:61" x14ac:dyDescent="0.3">
      <c r="F4" s="1" t="s">
        <v>78</v>
      </c>
      <c r="G4" s="24" t="str">
        <f ca="1">MID(CELL("nomfichier",G4),FIND("]",CELL("nomfichier",G4))+1,32)</f>
        <v>Echantillon (4)</v>
      </c>
      <c r="I4" s="90" t="s">
        <v>160</v>
      </c>
    </row>
    <row r="5" spans="1:61" x14ac:dyDescent="0.3">
      <c r="I5" s="90" t="s">
        <v>159</v>
      </c>
    </row>
    <row r="6" spans="1:61" x14ac:dyDescent="0.3">
      <c r="F6" s="1" t="s">
        <v>79</v>
      </c>
      <c r="G6" s="47" t="s">
        <v>90</v>
      </c>
    </row>
    <row r="8" spans="1:61" x14ac:dyDescent="0.3">
      <c r="F8" s="1" t="s">
        <v>80</v>
      </c>
      <c r="G8" s="47" t="s">
        <v>121</v>
      </c>
    </row>
    <row r="10" spans="1:61" x14ac:dyDescent="0.3">
      <c r="E10" s="1"/>
      <c r="AW10" s="6"/>
    </row>
    <row r="11" spans="1:61" x14ac:dyDescent="0.3">
      <c r="E11" s="1"/>
      <c r="F11" s="12" t="s">
        <v>67</v>
      </c>
      <c r="G11" s="45">
        <v>550</v>
      </c>
      <c r="I11" s="11"/>
    </row>
    <row r="12" spans="1:61" x14ac:dyDescent="0.3">
      <c r="E12" s="1"/>
      <c r="F12" s="13" t="s">
        <v>77</v>
      </c>
      <c r="G12" s="45">
        <v>125</v>
      </c>
    </row>
    <row r="13" spans="1:61" ht="19.5" thickBot="1" x14ac:dyDescent="0.35">
      <c r="E13" s="1"/>
      <c r="I13" s="31" t="s">
        <v>107</v>
      </c>
      <c r="J13" s="26"/>
      <c r="K13" s="26"/>
      <c r="L13" s="26"/>
      <c r="M13" s="37"/>
      <c r="N13" s="37"/>
      <c r="O13" s="37"/>
      <c r="P13" s="26"/>
      <c r="Q13" s="26"/>
      <c r="R13" s="26"/>
      <c r="S13" s="26"/>
      <c r="T13" s="26"/>
      <c r="U13" s="37"/>
      <c r="V13" s="37"/>
      <c r="W13" s="37"/>
      <c r="X13" s="26"/>
      <c r="Y13" s="26"/>
      <c r="Z13" s="26"/>
      <c r="AA13" s="26"/>
      <c r="AO13" s="25" t="s">
        <v>105</v>
      </c>
      <c r="AP13" s="37"/>
      <c r="AQ13" s="26"/>
      <c r="AR13" s="27"/>
      <c r="AS13" s="26"/>
      <c r="AT13" s="26"/>
      <c r="AV13" s="25" t="s">
        <v>108</v>
      </c>
      <c r="AW13" s="28"/>
      <c r="AX13" s="26"/>
      <c r="AY13" s="26"/>
      <c r="AZ13" s="26"/>
      <c r="BA13" s="26"/>
      <c r="BB13" s="26"/>
      <c r="BC13" s="26"/>
      <c r="BE13" s="25" t="s">
        <v>109</v>
      </c>
      <c r="BF13" s="26"/>
      <c r="BG13" s="26"/>
      <c r="BH13" s="26"/>
      <c r="BI13" s="26"/>
    </row>
    <row r="14" spans="1:61" x14ac:dyDescent="0.3">
      <c r="F14" s="14" t="s">
        <v>71</v>
      </c>
      <c r="G14" s="14" t="s">
        <v>72</v>
      </c>
      <c r="AO14" s="21"/>
      <c r="AS14" s="21"/>
      <c r="AV14" s="21"/>
      <c r="BE14" s="46" t="s">
        <v>111</v>
      </c>
    </row>
    <row r="15" spans="1:61" x14ac:dyDescent="0.3">
      <c r="A15" s="19" t="s">
        <v>58</v>
      </c>
      <c r="E15" s="1"/>
      <c r="F15" s="14" t="s">
        <v>73</v>
      </c>
      <c r="G15" s="45">
        <v>20</v>
      </c>
      <c r="I15" s="1" t="s">
        <v>99</v>
      </c>
      <c r="Q15" s="1" t="s">
        <v>99</v>
      </c>
      <c r="Y15" s="1" t="s">
        <v>99</v>
      </c>
      <c r="AO15" s="1" t="str">
        <f ca="1">"Cette fraction représente "&amp;AK18&amp;" kg"</f>
        <v>Cette fraction représente 288,4 kg</v>
      </c>
      <c r="AW15" s="29" t="s">
        <v>99</v>
      </c>
      <c r="BE15" s="1" t="str">
        <f>F15</f>
        <v>sup 100 mm</v>
      </c>
      <c r="BF15" s="57">
        <f>AI18+AH18</f>
        <v>92.2</v>
      </c>
      <c r="BG15" s="58">
        <f>BF15/$G$11</f>
        <v>0.16763636363636364</v>
      </c>
    </row>
    <row r="16" spans="1:61" x14ac:dyDescent="0.3">
      <c r="A16" s="19">
        <f>Catégories!C17</f>
        <v>13</v>
      </c>
      <c r="E16" s="1"/>
      <c r="F16" s="14" t="s">
        <v>74</v>
      </c>
      <c r="G16" s="45">
        <v>45</v>
      </c>
      <c r="J16" s="43" t="s">
        <v>68</v>
      </c>
      <c r="R16" s="43" t="s">
        <v>101</v>
      </c>
      <c r="Z16" s="43" t="s">
        <v>102</v>
      </c>
      <c r="AO16" s="1" t="str">
        <f>"Les fines inférieures à 20 mm représentent "&amp;AL18&amp;" kg"</f>
        <v>Les fines inférieures à 20 mm représentent 261,6 kg</v>
      </c>
      <c r="AX16" s="44" t="s">
        <v>103</v>
      </c>
      <c r="BE16" s="1" t="str">
        <f t="shared" ref="BE16:BE18" si="0">F16</f>
        <v>100 mm à 20 mm</v>
      </c>
      <c r="BF16" s="57">
        <f>AJ18</f>
        <v>196.20000000000002</v>
      </c>
      <c r="BG16" s="58">
        <f t="shared" ref="BG16:BG18" si="1">BF16/$G$11</f>
        <v>0.35672727272727278</v>
      </c>
    </row>
    <row r="17" spans="1:59" x14ac:dyDescent="0.3">
      <c r="A17" s="19" t="s">
        <v>59</v>
      </c>
      <c r="E17" s="1"/>
      <c r="F17" s="14" t="s">
        <v>75</v>
      </c>
      <c r="G17" s="45">
        <v>45</v>
      </c>
      <c r="I17" s="11" t="s">
        <v>100</v>
      </c>
      <c r="K17" s="56">
        <f>SUM(K$22:K$91)</f>
        <v>5</v>
      </c>
      <c r="Q17" s="11" t="s">
        <v>100</v>
      </c>
      <c r="S17" s="56">
        <f>SUM(S$22:S$91)</f>
        <v>1.6999999999999997</v>
      </c>
      <c r="Y17" s="11" t="s">
        <v>100</v>
      </c>
      <c r="AA17" s="56">
        <f>SUM(AA$22:AA$91)</f>
        <v>11.6</v>
      </c>
      <c r="AH17" s="36" t="str">
        <f>J16</f>
        <v>Hétéroclites</v>
      </c>
      <c r="AI17" s="36" t="s">
        <v>69</v>
      </c>
      <c r="AJ17" s="36" t="s">
        <v>70</v>
      </c>
      <c r="AK17" s="42" t="s">
        <v>81</v>
      </c>
      <c r="AL17" s="36" t="s">
        <v>82</v>
      </c>
      <c r="AW17" s="11" t="s">
        <v>100</v>
      </c>
      <c r="AY17" s="56">
        <f ca="1">SUM(AY$22:AY$91)</f>
        <v>11</v>
      </c>
      <c r="BC17" s="1" t="s">
        <v>66</v>
      </c>
      <c r="BE17" s="1" t="str">
        <f t="shared" si="0"/>
        <v>20 mm à 8 mm</v>
      </c>
      <c r="BF17" s="57">
        <f>AW20</f>
        <v>196.2</v>
      </c>
      <c r="BG17" s="58">
        <f t="shared" si="1"/>
        <v>0.35672727272727273</v>
      </c>
    </row>
    <row r="18" spans="1:59" x14ac:dyDescent="0.3">
      <c r="A18" s="19">
        <f ca="1">Catégories!B18</f>
        <v>46</v>
      </c>
      <c r="E18" s="1"/>
      <c r="F18" s="15" t="s">
        <v>76</v>
      </c>
      <c r="G18" s="45">
        <v>15</v>
      </c>
      <c r="AH18" s="36">
        <f>SUM(AH$22:AH$91)</f>
        <v>5</v>
      </c>
      <c r="AI18" s="36">
        <f>SUM(AI$22:AI$91)</f>
        <v>87.2</v>
      </c>
      <c r="AJ18" s="36">
        <f>SUM(AJ$22:AJ$91)</f>
        <v>196.20000000000002</v>
      </c>
      <c r="AK18" s="36">
        <f ca="1">AK20-AL18</f>
        <v>288.40000000000003</v>
      </c>
      <c r="AL18" s="36">
        <f>($G$18+$G$17)/($G$12/($G$11-$K$17))</f>
        <v>261.59999999999997</v>
      </c>
      <c r="AO18" s="17" t="s">
        <v>104</v>
      </c>
      <c r="AS18" s="17" t="s">
        <v>110</v>
      </c>
      <c r="AV18" s="17"/>
      <c r="AW18" s="30" t="s">
        <v>83</v>
      </c>
      <c r="AX18" s="30" t="s">
        <v>84</v>
      </c>
      <c r="AY18" s="19" t="s">
        <v>66</v>
      </c>
      <c r="BC18" s="1">
        <f ca="1">SUM(BC$22:BC$91)</f>
        <v>550</v>
      </c>
      <c r="BE18" s="1" t="str">
        <f t="shared" si="0"/>
        <v>inf à 8 mm</v>
      </c>
      <c r="BF18" s="57">
        <f>AX20</f>
        <v>65.399999999999991</v>
      </c>
      <c r="BG18" s="58">
        <f t="shared" si="1"/>
        <v>0.11890909090909089</v>
      </c>
    </row>
    <row r="19" spans="1:59" x14ac:dyDescent="0.3">
      <c r="E19" s="1"/>
      <c r="F19" s="61" t="s">
        <v>130</v>
      </c>
      <c r="G19" s="62">
        <f>SUM(G15:G18)</f>
        <v>125</v>
      </c>
      <c r="AO19" s="17"/>
      <c r="AS19" s="17"/>
      <c r="AV19" s="17"/>
      <c r="AW19" s="30"/>
      <c r="AX19" s="30"/>
      <c r="AY19" s="19"/>
      <c r="BF19" s="63"/>
      <c r="BG19" s="64"/>
    </row>
    <row r="20" spans="1:59" x14ac:dyDescent="0.3">
      <c r="L20" s="20"/>
      <c r="M20" s="22"/>
      <c r="N20" s="22"/>
      <c r="O20" s="22"/>
      <c r="P20" s="20"/>
      <c r="Q20" s="20"/>
      <c r="R20" s="20"/>
      <c r="T20" s="20"/>
      <c r="U20" s="22"/>
      <c r="V20" s="22"/>
      <c r="W20" s="22"/>
      <c r="X20" s="20"/>
      <c r="Y20" s="20"/>
      <c r="Z20" s="20"/>
      <c r="AK20" s="36">
        <f ca="1">SUM(AK$22:AK$91)</f>
        <v>550</v>
      </c>
      <c r="AW20" s="19">
        <f>($G$17)/($G$12/($G$11-$K$17))</f>
        <v>196.2</v>
      </c>
      <c r="AX20" s="19">
        <f>($G$18)/($G$12/($G$11-$K$17))</f>
        <v>65.399999999999991</v>
      </c>
      <c r="AY20" s="19"/>
    </row>
    <row r="21" spans="1:59" x14ac:dyDescent="0.3">
      <c r="A21" s="19" t="s">
        <v>60</v>
      </c>
      <c r="B21" s="19" t="s">
        <v>61</v>
      </c>
      <c r="C21" s="19" t="s">
        <v>62</v>
      </c>
      <c r="F21" s="33" t="s">
        <v>85</v>
      </c>
      <c r="G21" s="34" t="s">
        <v>86</v>
      </c>
      <c r="I21" s="32" t="s">
        <v>96</v>
      </c>
      <c r="J21" s="32" t="s">
        <v>97</v>
      </c>
      <c r="K21" s="32" t="s">
        <v>98</v>
      </c>
      <c r="M21" s="32" t="s">
        <v>64</v>
      </c>
      <c r="O21" s="32" t="s">
        <v>65</v>
      </c>
      <c r="Q21" s="32" t="s">
        <v>96</v>
      </c>
      <c r="R21" s="32" t="s">
        <v>97</v>
      </c>
      <c r="S21" s="32" t="s">
        <v>98</v>
      </c>
      <c r="U21" s="32" t="s">
        <v>64</v>
      </c>
      <c r="W21" s="32" t="s">
        <v>65</v>
      </c>
      <c r="Y21" s="32" t="s">
        <v>96</v>
      </c>
      <c r="Z21" s="32" t="s">
        <v>97</v>
      </c>
      <c r="AA21" s="32" t="s">
        <v>98</v>
      </c>
      <c r="AC21" s="32" t="s">
        <v>64</v>
      </c>
      <c r="AE21" s="32" t="s">
        <v>65</v>
      </c>
      <c r="AH21" s="32" t="s">
        <v>63</v>
      </c>
      <c r="AI21" s="32" t="s">
        <v>63</v>
      </c>
      <c r="AJ21" s="32" t="s">
        <v>63</v>
      </c>
      <c r="AK21" s="32" t="s">
        <v>63</v>
      </c>
      <c r="AL21" s="32" t="s">
        <v>64</v>
      </c>
      <c r="AO21" s="34" t="s">
        <v>86</v>
      </c>
      <c r="AP21" s="35" t="s">
        <v>65</v>
      </c>
      <c r="AS21" s="33" t="s">
        <v>85</v>
      </c>
      <c r="AT21" s="35" t="s">
        <v>65</v>
      </c>
      <c r="AV21" s="33" t="s">
        <v>85</v>
      </c>
      <c r="AW21" s="35" t="s">
        <v>96</v>
      </c>
      <c r="AX21" s="35" t="s">
        <v>97</v>
      </c>
      <c r="AY21" s="35" t="s">
        <v>98</v>
      </c>
      <c r="BE21" s="33" t="s">
        <v>85</v>
      </c>
      <c r="BF21" s="35" t="s">
        <v>65</v>
      </c>
    </row>
    <row r="22" spans="1:59" ht="14.45" x14ac:dyDescent="0.3">
      <c r="A22" s="53">
        <v>1</v>
      </c>
      <c r="B22" s="19">
        <f ca="1">IF(A22=0,0,HLOOKUP(A22-1,OFFSET(Catégories!$D$18:$D$19,0,0,2,Catégories!$C$17),2,TRUE))</f>
        <v>1</v>
      </c>
      <c r="C22" s="19">
        <f ca="1">IF(A22=0,0,A22-OFFSET(Catégories!$D$18,0,B22-1,,))</f>
        <v>1</v>
      </c>
      <c r="F22" s="1" t="str">
        <f ca="1">IF(A22=0,0,INDEX(Catégories!$D$20:$R$20,1,'Echantillon (4)'!B22))</f>
        <v>1. Déchets putrescibles</v>
      </c>
      <c r="G22" s="1" t="str">
        <f ca="1">IF(A22=0,0,INDEX(OFFSET(Catégories!$D$21:$D$31,0,0,10,Catégories!$C$17),'Echantillon (4)'!C22,'Echantillon (4)'!B22))</f>
        <v>1.1 -Déchets alimentaires ,  gaspillage - compostable</v>
      </c>
      <c r="I22" s="41">
        <v>0</v>
      </c>
      <c r="J22" s="41">
        <v>0</v>
      </c>
      <c r="K22" s="41">
        <f>I22-J22</f>
        <v>0</v>
      </c>
      <c r="L22" s="6"/>
      <c r="M22" s="38">
        <f>IF(K22=0,0,K22/SUMPRODUCT((K$22:K$91)*($B$22:$B$91=$B22)))</f>
        <v>0</v>
      </c>
      <c r="N22" s="38"/>
      <c r="O22" s="38">
        <f>IF(SUM(K$22:K$91)=0,0,K22/SUM(K$22:K$91))</f>
        <v>0</v>
      </c>
      <c r="Q22" s="41">
        <v>0.5</v>
      </c>
      <c r="R22" s="41"/>
      <c r="S22" s="41">
        <f>Q22-R22</f>
        <v>0.5</v>
      </c>
      <c r="T22" s="6"/>
      <c r="U22" s="38">
        <f ca="1">IF(S22=0,0,S22/SUMPRODUCT((S$22:S$91)*($B$22:$B$91=$B22)))</f>
        <v>1</v>
      </c>
      <c r="V22" s="38"/>
      <c r="W22" s="38">
        <f>IF(SUM(S$22:S$91)=0,0,S22/SUM(S$22:S$91))</f>
        <v>0.29411764705882359</v>
      </c>
      <c r="Y22" s="41"/>
      <c r="Z22" s="41"/>
      <c r="AA22" s="41">
        <f>Y22-Z22</f>
        <v>0</v>
      </c>
      <c r="AB22" s="6"/>
      <c r="AC22" s="38">
        <f>IF(AA22=0,0,AA22/SUMPRODUCT((AA$22:AA$91)*($B$22:$B$91=$B22)))</f>
        <v>0</v>
      </c>
      <c r="AD22" s="38"/>
      <c r="AE22" s="38">
        <f>IF(SUM(AA$22:AA$91)=0,0,AA22/SUM(AA$22:AA$91))</f>
        <v>0</v>
      </c>
      <c r="AH22" s="41">
        <f>K22</f>
        <v>0</v>
      </c>
      <c r="AI22" s="41">
        <f t="shared" ref="AI22:AI85" si="2">S22/($S$17/$G$15)/($G$12/($G$11-$K$17))</f>
        <v>25.647058823529413</v>
      </c>
      <c r="AJ22" s="41">
        <f t="shared" ref="AJ22:AJ85" si="3">(AA22/($AA$17/$G$16))/($G$12/($G$11-$K$17))</f>
        <v>0</v>
      </c>
      <c r="AK22" s="41">
        <f ca="1">IF($B22=$A$16,$AL$18,AH22+AI22+AJ22)</f>
        <v>25.647058823529413</v>
      </c>
      <c r="AL22" s="38">
        <f ca="1">IF(AK22=0,0,AK22/SUMPRODUCT((AK$22:AK$91)*($B$22:$B$91=$B22)))</f>
        <v>1</v>
      </c>
      <c r="AO22" s="1" t="str">
        <f ca="1">IF(A22=0,0,INDEX(OFFSET(Catégories!$D$21:$D$31,0,0,10,Catégories!$C$17),'Echantillon (4)'!C22,'Echantillon (4)'!B22))</f>
        <v>1.1 -Déchets alimentaires ,  gaspillage - compostable</v>
      </c>
      <c r="AP22" s="38">
        <f t="shared" ref="AP22:AP85" ca="1" si="4">IF($AK$20=0,0,AK22/$AK$20)</f>
        <v>4.6631016042780749E-2</v>
      </c>
      <c r="AR22" s="19">
        <v>1</v>
      </c>
      <c r="AS22" s="1" t="str">
        <f>IF(AR22=0,0,INDEX(Catégories!$D$20:$R$20,1,'Echantillon (4)'!AR22))</f>
        <v>1. Déchets putrescibles</v>
      </c>
      <c r="AT22" s="38">
        <f ca="1">SUMPRODUCT((AP$22:AP$91)*($B$22:$B$91=$AR22))</f>
        <v>4.6631016042780749E-2</v>
      </c>
      <c r="AU22" s="19">
        <v>1</v>
      </c>
      <c r="AV22" s="1" t="str">
        <f>IF(AU22=0,0,INDEX(Catégories!$D$20:$R$20,1,'Echantillon (4)'!AU22))</f>
        <v>1. Déchets putrescibles</v>
      </c>
      <c r="AW22" s="40">
        <v>4</v>
      </c>
      <c r="AX22" s="40"/>
      <c r="AY22" s="40">
        <f>AW22-AX22</f>
        <v>4</v>
      </c>
      <c r="AZ22" s="7"/>
      <c r="BA22" s="9">
        <f t="shared" ref="BA22:BA85" ca="1" si="5">IF($AY$17=0,0,AY22/$AY$17)</f>
        <v>0.36363636363636365</v>
      </c>
      <c r="BC22" s="10">
        <f t="shared" ref="BC22:BC53" ca="1" si="6">IF(AU22=$A$16,$G$18/($G$12/($G$11-$K$17)),(AY22/($AY$17/$G$17)/($G$12/($G$11-$K$17)))+SUMPRODUCT((AK$22:AK$91)*($B$22:$B$91=$AU22)))</f>
        <v>96.992513368983964</v>
      </c>
      <c r="BD22" s="19">
        <v>1</v>
      </c>
      <c r="BE22" s="1" t="str">
        <f>IF(BD22=0,0,INDEX(Catégories!$D$20:$R$20,1,'Echantillon (4)'!BD22))</f>
        <v>1. Déchets putrescibles</v>
      </c>
      <c r="BF22" s="38">
        <f ca="1">BC22/$BC$18</f>
        <v>0.17635002430724356</v>
      </c>
    </row>
    <row r="23" spans="1:59" ht="14.45" x14ac:dyDescent="0.3">
      <c r="A23" s="53">
        <f ca="1">IF(OR(A22=$A$18,A22=0)=TRUE,0,A22+1)</f>
        <v>2</v>
      </c>
      <c r="B23" s="19">
        <f ca="1">IF(A23=0,0,HLOOKUP(A23-1,OFFSET(Catégories!$D$18:$D$19,0,0,2,Catégories!$C$17),2,TRUE))</f>
        <v>1</v>
      </c>
      <c r="C23" s="19">
        <f ca="1">IF(A23=0,0,A23-OFFSET(Catégories!$D$18,0,B23-1,,))</f>
        <v>2</v>
      </c>
      <c r="F23" s="1" t="str">
        <f ca="1">IF(A23=0,0,INDEX(Catégories!$D$20:$R$20,1,'Echantillon (4)'!B23))</f>
        <v>1. Déchets putrescibles</v>
      </c>
      <c r="G23" s="1" t="str">
        <f ca="1">IF(A23=0,0,INDEX(OFFSET(Catégories!$D$21:$D$31,0,0,10,Catégories!$C$17),'Echantillon (4)'!C23,'Echantillon (4)'!B23))</f>
        <v>1.2 Produits alimentaires non consommés</v>
      </c>
      <c r="I23" s="41">
        <v>0</v>
      </c>
      <c r="J23" s="41">
        <v>0</v>
      </c>
      <c r="K23" s="41">
        <f t="shared" ref="K23:K86" si="7">I23-J23</f>
        <v>0</v>
      </c>
      <c r="L23" s="6"/>
      <c r="M23" s="38">
        <f t="shared" ref="M23:M86" si="8">IF(K23=0,0,K23/SUMPRODUCT((K$22:K$91)*($B$22:$B$91=$B23)))</f>
        <v>0</v>
      </c>
      <c r="N23" s="38"/>
      <c r="O23" s="38">
        <f t="shared" ref="O23:O86" si="9">IF(SUM(K$22:K$91)=0,0,K23/SUM(K$22:K$91))</f>
        <v>0</v>
      </c>
      <c r="Q23" s="41"/>
      <c r="R23" s="41"/>
      <c r="S23" s="41">
        <f t="shared" ref="S23:S86" si="10">Q23-R23</f>
        <v>0</v>
      </c>
      <c r="T23" s="6"/>
      <c r="U23" s="38">
        <f t="shared" ref="U23:U86" si="11">IF(S23=0,0,S23/SUMPRODUCT((S$22:S$91)*($B$22:$B$91=$B23)))</f>
        <v>0</v>
      </c>
      <c r="V23" s="38"/>
      <c r="W23" s="38">
        <f t="shared" ref="W23:W86" si="12">IF(SUM(S$22:S$91)=0,0,S23/SUM(S$22:S$91))</f>
        <v>0</v>
      </c>
      <c r="Y23" s="41"/>
      <c r="Z23" s="41"/>
      <c r="AA23" s="41">
        <f t="shared" ref="AA23:AA86" si="13">Y23-Z23</f>
        <v>0</v>
      </c>
      <c r="AB23" s="6"/>
      <c r="AC23" s="38">
        <f t="shared" ref="AC23:AC86" si="14">IF(AA23=0,0,AA23/SUMPRODUCT((AA$22:AA$91)*($B$22:$B$91=$B23)))</f>
        <v>0</v>
      </c>
      <c r="AD23" s="38"/>
      <c r="AE23" s="38">
        <f t="shared" ref="AE23:AE86" si="15">IF(SUM(AA$22:AA$91)=0,0,AA23/SUM(AA$22:AA$91))</f>
        <v>0</v>
      </c>
      <c r="AH23" s="41">
        <f t="shared" ref="AH23:AH86" si="16">K23</f>
        <v>0</v>
      </c>
      <c r="AI23" s="41">
        <f t="shared" si="2"/>
        <v>0</v>
      </c>
      <c r="AJ23" s="41">
        <f t="shared" si="3"/>
        <v>0</v>
      </c>
      <c r="AK23" s="41">
        <f t="shared" ref="AK23:AK86" ca="1" si="17">IF($B23=$A$16,$AL$18,AH23+AI23+AJ23)</f>
        <v>0</v>
      </c>
      <c r="AL23" s="38">
        <f t="shared" ref="AL23:AL86" ca="1" si="18">IF(AK23=0,0,AK23/SUMPRODUCT((AK$22:AK$91)*($B$22:$B$91=$B23)))</f>
        <v>0</v>
      </c>
      <c r="AO23" s="1" t="str">
        <f ca="1">IF(A23=0,0,INDEX(OFFSET(Catégories!$D$21:$D$31,0,0,10,Catégories!$C$17),'Echantillon (4)'!C23,'Echantillon (4)'!B23))</f>
        <v>1.2 Produits alimentaires non consommés</v>
      </c>
      <c r="AP23" s="38">
        <f t="shared" ca="1" si="4"/>
        <v>0</v>
      </c>
      <c r="AR23" s="19">
        <f>IF(OR(AR22=$A$16,AR22=0)=TRUE,0,AR22+1)</f>
        <v>2</v>
      </c>
      <c r="AS23" s="1" t="str">
        <f>IF(AR23=0,0,INDEX(Catégories!$D$20:$R$20,1,'Echantillon (4)'!AR23))</f>
        <v xml:space="preserve">2. Papiers </v>
      </c>
      <c r="AT23" s="38">
        <f t="shared" ref="AT23:AT86" ca="1" si="19">SUMPRODUCT((AP$22:AP$91)*($B$22:$B$91=$AR23))</f>
        <v>0.11918716577540107</v>
      </c>
      <c r="AU23" s="19">
        <f>IF(OR(AU22=$A$16-1,AU22=0)=TRUE,0,AU22+1)</f>
        <v>2</v>
      </c>
      <c r="AV23" s="1" t="str">
        <f>IF(AU23=0,0,INDEX(Catégories!$D$20:$R$20,1,'Echantillon (4)'!AU23))</f>
        <v xml:space="preserve">2. Papiers </v>
      </c>
      <c r="AW23" s="40">
        <v>0</v>
      </c>
      <c r="AX23" s="40"/>
      <c r="AY23" s="40">
        <f t="shared" ref="AY23:AY86" si="20">AW23-AX23</f>
        <v>0</v>
      </c>
      <c r="AZ23" s="7"/>
      <c r="BA23" s="9">
        <f t="shared" ca="1" si="5"/>
        <v>0</v>
      </c>
      <c r="BC23" s="10">
        <f t="shared" ca="1" si="6"/>
        <v>65.552941176470597</v>
      </c>
      <c r="BD23" s="19">
        <f>IF(OR(BD22=$A$16,BD22=0)=TRUE,0,BD22+1)</f>
        <v>2</v>
      </c>
      <c r="BE23" s="1" t="str">
        <f>IF(BD23=0,0,INDEX(Catégories!$D$20:$R$20,1,'Echantillon (4)'!BD23))</f>
        <v xml:space="preserve">2. Papiers </v>
      </c>
      <c r="BF23" s="38">
        <f t="shared" ref="BF23:BF86" ca="1" si="21">BC23/$BC$18</f>
        <v>0.11918716577540109</v>
      </c>
    </row>
    <row r="24" spans="1:59" ht="14.45" x14ac:dyDescent="0.3">
      <c r="A24" s="53">
        <f t="shared" ref="A24:A87" ca="1" si="22">IF(OR(A23=$A$18,A23=0)=TRUE,0,A23+1)</f>
        <v>3</v>
      </c>
      <c r="B24" s="19">
        <f ca="1">IF(A24=0,0,HLOOKUP(A24-1,OFFSET(Catégories!$D$18:$D$19,0,0,2,Catégories!$C$17),2,TRUE))</f>
        <v>1</v>
      </c>
      <c r="C24" s="19">
        <f ca="1">IF(A24=0,0,A24-OFFSET(Catégories!$D$18,0,B24-1,,))</f>
        <v>3</v>
      </c>
      <c r="F24" s="1" t="str">
        <f ca="1">IF(A24=0,0,INDEX(Catégories!$D$20:$R$20,1,'Echantillon (4)'!B24))</f>
        <v>1. Déchets putrescibles</v>
      </c>
      <c r="G24" s="1" t="str">
        <f ca="1">IF(A24=0,0,INDEX(OFFSET(Catégories!$D$21:$D$31,0,0,10,Catégories!$C$17),'Echantillon (4)'!C24,'Echantillon (4)'!B24))</f>
        <v>1.3 Déchets de jardin</v>
      </c>
      <c r="I24" s="41"/>
      <c r="J24" s="41">
        <v>0</v>
      </c>
      <c r="K24" s="41">
        <f t="shared" si="7"/>
        <v>0</v>
      </c>
      <c r="L24" s="6"/>
      <c r="M24" s="38">
        <f t="shared" si="8"/>
        <v>0</v>
      </c>
      <c r="N24" s="38"/>
      <c r="O24" s="38">
        <f t="shared" si="9"/>
        <v>0</v>
      </c>
      <c r="Q24" s="41"/>
      <c r="R24" s="41"/>
      <c r="S24" s="41">
        <f t="shared" si="10"/>
        <v>0</v>
      </c>
      <c r="T24" s="6"/>
      <c r="U24" s="38">
        <f t="shared" si="11"/>
        <v>0</v>
      </c>
      <c r="V24" s="38"/>
      <c r="W24" s="38">
        <f t="shared" si="12"/>
        <v>0</v>
      </c>
      <c r="Y24" s="41"/>
      <c r="Z24" s="41"/>
      <c r="AA24" s="41">
        <f t="shared" si="13"/>
        <v>0</v>
      </c>
      <c r="AB24" s="6"/>
      <c r="AC24" s="38">
        <f t="shared" si="14"/>
        <v>0</v>
      </c>
      <c r="AD24" s="38"/>
      <c r="AE24" s="38">
        <f t="shared" si="15"/>
        <v>0</v>
      </c>
      <c r="AH24" s="41">
        <f t="shared" si="16"/>
        <v>0</v>
      </c>
      <c r="AI24" s="41">
        <f t="shared" si="2"/>
        <v>0</v>
      </c>
      <c r="AJ24" s="41">
        <f t="shared" si="3"/>
        <v>0</v>
      </c>
      <c r="AK24" s="41">
        <f t="shared" ca="1" si="17"/>
        <v>0</v>
      </c>
      <c r="AL24" s="38">
        <f t="shared" ca="1" si="18"/>
        <v>0</v>
      </c>
      <c r="AO24" s="1" t="str">
        <f ca="1">IF(A24=0,0,INDEX(OFFSET(Catégories!$D$21:$D$31,0,0,10,Catégories!$C$17),'Echantillon (4)'!C24,'Echantillon (4)'!B24))</f>
        <v>1.3 Déchets de jardin</v>
      </c>
      <c r="AP24" s="38">
        <f t="shared" ca="1" si="4"/>
        <v>0</v>
      </c>
      <c r="AR24" s="19">
        <f t="shared" ref="AR24:AR43" si="23">IF(OR(AR23=$A$16,AR23=0)=TRUE,0,AR23+1)</f>
        <v>3</v>
      </c>
      <c r="AS24" s="1" t="str">
        <f>IF(AR24=0,0,INDEX(Catégories!$D$20:$R$20,1,'Echantillon (4)'!AR24))</f>
        <v xml:space="preserve">3. Cartons </v>
      </c>
      <c r="AT24" s="38">
        <f t="shared" ca="1" si="19"/>
        <v>3.9978056426332294E-2</v>
      </c>
      <c r="AU24" s="19">
        <f t="shared" ref="AU24:AU43" si="24">IF(OR(AU23=$A$16,AU23=0)=TRUE,0,AU23+1)</f>
        <v>3</v>
      </c>
      <c r="AV24" s="1" t="str">
        <f>IF(AU24=0,0,INDEX(Catégories!$D$20:$R$20,1,'Echantillon (4)'!AU24))</f>
        <v xml:space="preserve">3. Cartons </v>
      </c>
      <c r="AW24" s="40">
        <v>5</v>
      </c>
      <c r="AX24" s="40"/>
      <c r="AY24" s="40">
        <f t="shared" si="20"/>
        <v>5</v>
      </c>
      <c r="AZ24" s="7"/>
      <c r="BA24" s="9">
        <f t="shared" ca="1" si="5"/>
        <v>0.45454545454545453</v>
      </c>
      <c r="BC24" s="10">
        <f t="shared" ca="1" si="6"/>
        <v>111.16974921630094</v>
      </c>
      <c r="BD24" s="19">
        <f t="shared" ref="BD24:BD43" si="25">IF(OR(BD23=$A$16,BD23=0)=TRUE,0,BD23+1)</f>
        <v>3</v>
      </c>
      <c r="BE24" s="1" t="str">
        <f>IF(BD24=0,0,INDEX(Catégories!$D$20:$R$20,1,'Echantillon (4)'!BD24))</f>
        <v xml:space="preserve">3. Cartons </v>
      </c>
      <c r="BF24" s="38">
        <f t="shared" ca="1" si="21"/>
        <v>0.2021268167569108</v>
      </c>
    </row>
    <row r="25" spans="1:59" ht="14.45" x14ac:dyDescent="0.3">
      <c r="A25" s="53">
        <f t="shared" ca="1" si="22"/>
        <v>4</v>
      </c>
      <c r="B25" s="19">
        <f ca="1">IF(A25=0,0,HLOOKUP(A25-1,OFFSET(Catégories!$D$18:$D$19,0,0,2,Catégories!$C$17),2,TRUE))</f>
        <v>1</v>
      </c>
      <c r="C25" s="19">
        <f ca="1">IF(A25=0,0,A25-OFFSET(Catégories!$D$18,0,B25-1,,))</f>
        <v>4</v>
      </c>
      <c r="F25" s="1" t="str">
        <f ca="1">IF(A25=0,0,INDEX(Catégories!$D$20:$R$20,1,'Echantillon (4)'!B25))</f>
        <v>1. Déchets putrescibles</v>
      </c>
      <c r="G25" s="1" t="str">
        <f ca="1">IF(A25=0,0,INDEX(OFFSET(Catégories!$D$21:$D$31,0,0,10,Catégories!$C$17),'Echantillon (4)'!C25,'Echantillon (4)'!B25))</f>
        <v xml:space="preserve">1.4 Autres putrescibles </v>
      </c>
      <c r="I25" s="41">
        <v>0</v>
      </c>
      <c r="J25" s="41">
        <v>0</v>
      </c>
      <c r="K25" s="41">
        <f t="shared" si="7"/>
        <v>0</v>
      </c>
      <c r="L25" s="6"/>
      <c r="M25" s="38">
        <f t="shared" si="8"/>
        <v>0</v>
      </c>
      <c r="N25" s="38"/>
      <c r="O25" s="38">
        <f t="shared" si="9"/>
        <v>0</v>
      </c>
      <c r="Q25" s="41"/>
      <c r="R25" s="41"/>
      <c r="S25" s="41">
        <f t="shared" si="10"/>
        <v>0</v>
      </c>
      <c r="T25" s="6"/>
      <c r="U25" s="38">
        <f t="shared" si="11"/>
        <v>0</v>
      </c>
      <c r="V25" s="38"/>
      <c r="W25" s="38">
        <f t="shared" si="12"/>
        <v>0</v>
      </c>
      <c r="Y25" s="41"/>
      <c r="Z25" s="41"/>
      <c r="AA25" s="41">
        <f t="shared" si="13"/>
        <v>0</v>
      </c>
      <c r="AB25" s="6"/>
      <c r="AC25" s="38">
        <f t="shared" si="14"/>
        <v>0</v>
      </c>
      <c r="AD25" s="38"/>
      <c r="AE25" s="38">
        <f t="shared" si="15"/>
        <v>0</v>
      </c>
      <c r="AH25" s="41">
        <f t="shared" si="16"/>
        <v>0</v>
      </c>
      <c r="AI25" s="41">
        <f t="shared" si="2"/>
        <v>0</v>
      </c>
      <c r="AJ25" s="41">
        <f t="shared" si="3"/>
        <v>0</v>
      </c>
      <c r="AK25" s="41">
        <f t="shared" ca="1" si="17"/>
        <v>0</v>
      </c>
      <c r="AL25" s="38">
        <f t="shared" ca="1" si="18"/>
        <v>0</v>
      </c>
      <c r="AO25" s="1" t="str">
        <f ca="1">IF(A25=0,0,INDEX(OFFSET(Catégories!$D$21:$D$31,0,0,10,Catégories!$C$17),'Echantillon (4)'!C25,'Echantillon (4)'!B25))</f>
        <v xml:space="preserve">1.4 Autres putrescibles </v>
      </c>
      <c r="AP25" s="38">
        <f t="shared" ca="1" si="4"/>
        <v>0</v>
      </c>
      <c r="AR25" s="19">
        <f t="shared" si="23"/>
        <v>4</v>
      </c>
      <c r="AS25" s="1" t="str">
        <f>IF(AR25=0,0,INDEX(Catégories!$D$20:$R$20,1,'Echantillon (4)'!AR25))</f>
        <v>4. Composites</v>
      </c>
      <c r="AT25" s="38">
        <f t="shared" ca="1" si="19"/>
        <v>0</v>
      </c>
      <c r="AU25" s="19">
        <f t="shared" si="24"/>
        <v>4</v>
      </c>
      <c r="AV25" s="1" t="str">
        <f>IF(AU25=0,0,INDEX(Catégories!$D$20:$R$20,1,'Echantillon (4)'!AU25))</f>
        <v>4. Composites</v>
      </c>
      <c r="AW25" s="40">
        <f ca="1">IF(SUM($K$22:$K$91)=0,0,SUMPRODUCT(($K$22:$K$91)*($B$22:$B$91=$BD25))/SUM($K$22:$K$91))</f>
        <v>0</v>
      </c>
      <c r="AX25" s="40"/>
      <c r="AY25" s="40">
        <f t="shared" ca="1" si="20"/>
        <v>0</v>
      </c>
      <c r="AZ25" s="7"/>
      <c r="BA25" s="9">
        <f t="shared" ca="1" si="5"/>
        <v>0</v>
      </c>
      <c r="BC25" s="10">
        <f t="shared" ca="1" si="6"/>
        <v>0</v>
      </c>
      <c r="BD25" s="19">
        <f t="shared" si="25"/>
        <v>4</v>
      </c>
      <c r="BE25" s="1" t="str">
        <f>IF(BD25=0,0,INDEX(Catégories!$D$20:$R$20,1,'Echantillon (4)'!BD25))</f>
        <v>4. Composites</v>
      </c>
      <c r="BF25" s="38">
        <f t="shared" ca="1" si="21"/>
        <v>0</v>
      </c>
    </row>
    <row r="26" spans="1:59" ht="14.45" x14ac:dyDescent="0.3">
      <c r="A26" s="53">
        <f t="shared" ca="1" si="22"/>
        <v>5</v>
      </c>
      <c r="B26" s="19">
        <f ca="1">IF(A26=0,0,HLOOKUP(A26-1,OFFSET(Catégories!$D$18:$D$19,0,0,2,Catégories!$C$17),2,TRUE))</f>
        <v>2</v>
      </c>
      <c r="C26" s="19">
        <f ca="1">IF(A26=0,0,A26-OFFSET(Catégories!$D$18,0,B26-1,,))</f>
        <v>1</v>
      </c>
      <c r="F26" s="1" t="str">
        <f ca="1">IF(A26=0,0,INDEX(Catégories!$D$20:$R$20,1,'Echantillon (4)'!B26))</f>
        <v xml:space="preserve">2. Papiers </v>
      </c>
      <c r="G26" s="1" t="str">
        <f ca="1">IF(A26=0,0,INDEX(OFFSET(Catégories!$D$21:$D$31,0,0,10,Catégories!$C$17),'Echantillon (4)'!C26,'Echantillon (4)'!B26))</f>
        <v>2.1 Emballages papiers</v>
      </c>
      <c r="I26" s="41">
        <v>0</v>
      </c>
      <c r="J26" s="41">
        <v>0</v>
      </c>
      <c r="K26" s="41">
        <f t="shared" si="7"/>
        <v>0</v>
      </c>
      <c r="L26" s="6"/>
      <c r="M26" s="38">
        <f t="shared" si="8"/>
        <v>0</v>
      </c>
      <c r="N26" s="38"/>
      <c r="O26" s="38">
        <f t="shared" si="9"/>
        <v>0</v>
      </c>
      <c r="Q26" s="41"/>
      <c r="R26" s="41"/>
      <c r="S26" s="41">
        <f t="shared" si="10"/>
        <v>0</v>
      </c>
      <c r="T26" s="6"/>
      <c r="U26" s="38">
        <f t="shared" si="11"/>
        <v>0</v>
      </c>
      <c r="V26" s="38"/>
      <c r="W26" s="38">
        <f t="shared" si="12"/>
        <v>0</v>
      </c>
      <c r="Y26" s="41"/>
      <c r="Z26" s="41"/>
      <c r="AA26" s="41">
        <f t="shared" si="13"/>
        <v>0</v>
      </c>
      <c r="AB26" s="6"/>
      <c r="AC26" s="38">
        <f t="shared" si="14"/>
        <v>0</v>
      </c>
      <c r="AD26" s="38"/>
      <c r="AE26" s="38">
        <f t="shared" si="15"/>
        <v>0</v>
      </c>
      <c r="AH26" s="41">
        <f t="shared" si="16"/>
        <v>0</v>
      </c>
      <c r="AI26" s="41">
        <f t="shared" si="2"/>
        <v>0</v>
      </c>
      <c r="AJ26" s="41">
        <f t="shared" si="3"/>
        <v>0</v>
      </c>
      <c r="AK26" s="41">
        <f t="shared" ca="1" si="17"/>
        <v>0</v>
      </c>
      <c r="AL26" s="38">
        <f t="shared" ca="1" si="18"/>
        <v>0</v>
      </c>
      <c r="AO26" s="1" t="str">
        <f ca="1">IF(A26=0,0,INDEX(OFFSET(Catégories!$D$21:$D$31,0,0,10,Catégories!$C$17),'Echantillon (4)'!C26,'Echantillon (4)'!B26))</f>
        <v>2.1 Emballages papiers</v>
      </c>
      <c r="AP26" s="38">
        <f t="shared" ca="1" si="4"/>
        <v>0</v>
      </c>
      <c r="AR26" s="19">
        <f t="shared" si="23"/>
        <v>5</v>
      </c>
      <c r="AS26" s="1" t="str">
        <f>IF(AR26=0,0,INDEX(Catégories!$D$20:$R$20,1,'Echantillon (4)'!AR26))</f>
        <v xml:space="preserve">5. Textiles </v>
      </c>
      <c r="AT26" s="38">
        <f t="shared" ca="1" si="19"/>
        <v>1.5376175548589339E-2</v>
      </c>
      <c r="AU26" s="19">
        <f t="shared" si="24"/>
        <v>5</v>
      </c>
      <c r="AV26" s="1" t="str">
        <f>IF(AU26=0,0,INDEX(Catégories!$D$20:$R$20,1,'Echantillon (4)'!AU26))</f>
        <v xml:space="preserve">5. Textiles </v>
      </c>
      <c r="AW26" s="40">
        <f ca="1">IF(SUM($K$22:$K$91)=0,0,SUMPRODUCT(($K$22:$K$91)*($B$22:$B$91=$BD26))/SUM($K$22:$K$91))</f>
        <v>0</v>
      </c>
      <c r="AX26" s="40"/>
      <c r="AY26" s="40">
        <f t="shared" ca="1" si="20"/>
        <v>0</v>
      </c>
      <c r="AZ26" s="7"/>
      <c r="BA26" s="9">
        <f t="shared" ca="1" si="5"/>
        <v>0</v>
      </c>
      <c r="BC26" s="10">
        <f t="shared" ca="1" si="6"/>
        <v>8.456896551724137</v>
      </c>
      <c r="BD26" s="19">
        <f t="shared" si="25"/>
        <v>5</v>
      </c>
      <c r="BE26" s="1" t="str">
        <f>IF(BD26=0,0,INDEX(Catégories!$D$20:$R$20,1,'Echantillon (4)'!BD26))</f>
        <v xml:space="preserve">5. Textiles </v>
      </c>
      <c r="BF26" s="38">
        <f t="shared" ca="1" si="21"/>
        <v>1.5376175548589339E-2</v>
      </c>
    </row>
    <row r="27" spans="1:59" ht="14.45" x14ac:dyDescent="0.3">
      <c r="A27" s="53">
        <f t="shared" ca="1" si="22"/>
        <v>6</v>
      </c>
      <c r="B27" s="19">
        <f ca="1">IF(A27=0,0,HLOOKUP(A27-1,OFFSET(Catégories!$D$18:$D$19,0,0,2,Catégories!$C$17),2,TRUE))</f>
        <v>2</v>
      </c>
      <c r="C27" s="19">
        <f ca="1">IF(A27=0,0,A27-OFFSET(Catégories!$D$18,0,B27-1,,))</f>
        <v>2</v>
      </c>
      <c r="F27" s="1" t="str">
        <f ca="1">IF(A27=0,0,INDEX(Catégories!$D$20:$R$20,1,'Echantillon (4)'!B27))</f>
        <v xml:space="preserve">2. Papiers </v>
      </c>
      <c r="G27" s="1" t="str">
        <f ca="1">IF(A27=0,0,INDEX(OFFSET(Catégories!$D$21:$D$31,0,0,10,Catégories!$C$17),'Echantillon (4)'!C27,'Echantillon (4)'!B27))</f>
        <v>2.2 Journaux, magazines et revues</v>
      </c>
      <c r="I27" s="41">
        <v>4</v>
      </c>
      <c r="J27" s="41">
        <v>0</v>
      </c>
      <c r="K27" s="41">
        <f t="shared" si="7"/>
        <v>4</v>
      </c>
      <c r="L27" s="6"/>
      <c r="M27" s="38">
        <f t="shared" ca="1" si="8"/>
        <v>1</v>
      </c>
      <c r="N27" s="38"/>
      <c r="O27" s="38">
        <f t="shared" si="9"/>
        <v>0.8</v>
      </c>
      <c r="Q27" s="41">
        <v>0.2</v>
      </c>
      <c r="R27" s="41"/>
      <c r="S27" s="41">
        <f t="shared" si="10"/>
        <v>0.2</v>
      </c>
      <c r="T27" s="6"/>
      <c r="U27" s="38">
        <f t="shared" ca="1" si="11"/>
        <v>0.16666666666666666</v>
      </c>
      <c r="V27" s="38"/>
      <c r="W27" s="38">
        <f t="shared" si="12"/>
        <v>0.11764705882352944</v>
      </c>
      <c r="Y27" s="41"/>
      <c r="Z27" s="41"/>
      <c r="AA27" s="41">
        <f t="shared" si="13"/>
        <v>0</v>
      </c>
      <c r="AB27" s="6"/>
      <c r="AC27" s="38">
        <f t="shared" si="14"/>
        <v>0</v>
      </c>
      <c r="AD27" s="38"/>
      <c r="AE27" s="38">
        <f t="shared" si="15"/>
        <v>0</v>
      </c>
      <c r="AH27" s="41">
        <f t="shared" si="16"/>
        <v>4</v>
      </c>
      <c r="AI27" s="41">
        <f t="shared" si="2"/>
        <v>10.258823529411766</v>
      </c>
      <c r="AJ27" s="41">
        <f t="shared" si="3"/>
        <v>0</v>
      </c>
      <c r="AK27" s="41">
        <f t="shared" ca="1" si="17"/>
        <v>14.258823529411766</v>
      </c>
      <c r="AL27" s="38">
        <f t="shared" ca="1" si="18"/>
        <v>0.217516152189519</v>
      </c>
      <c r="AO27" s="1" t="str">
        <f ca="1">IF(A27=0,0,INDEX(OFFSET(Catégories!$D$21:$D$31,0,0,10,Catégories!$C$17),'Echantillon (4)'!C27,'Echantillon (4)'!B27))</f>
        <v>2.2 Journaux, magazines et revues</v>
      </c>
      <c r="AP27" s="38">
        <f t="shared" ca="1" si="4"/>
        <v>2.5925133689839574E-2</v>
      </c>
      <c r="AR27" s="19">
        <f t="shared" si="23"/>
        <v>6</v>
      </c>
      <c r="AS27" s="1" t="str">
        <f>IF(AR27=0,0,INDEX(Catégories!$D$20:$R$20,1,'Echantillon (4)'!AR27))</f>
        <v>6. Textiles sanitaires</v>
      </c>
      <c r="AT27" s="38">
        <f t="shared" ca="1" si="19"/>
        <v>0.16913793103448274</v>
      </c>
      <c r="AU27" s="19">
        <f t="shared" si="24"/>
        <v>6</v>
      </c>
      <c r="AV27" s="1" t="str">
        <f>IF(AU27=0,0,INDEX(Catégories!$D$20:$R$20,1,'Echantillon (4)'!AU27))</f>
        <v>6. Textiles sanitaires</v>
      </c>
      <c r="AW27" s="40">
        <f ca="1">IF(SUM($K$22:$K$91)=0,0,SUMPRODUCT(($K$22:$K$91)*($B$22:$B$91=$BD27))/SUM($K$22:$K$91))</f>
        <v>0</v>
      </c>
      <c r="AX27" s="40"/>
      <c r="AY27" s="40">
        <f t="shared" ca="1" si="20"/>
        <v>0</v>
      </c>
      <c r="AZ27" s="7"/>
      <c r="BA27" s="9">
        <f t="shared" ca="1" si="5"/>
        <v>0</v>
      </c>
      <c r="BC27" s="10">
        <f t="shared" ca="1" si="6"/>
        <v>93.025862068965523</v>
      </c>
      <c r="BD27" s="19">
        <f t="shared" si="25"/>
        <v>6</v>
      </c>
      <c r="BE27" s="1" t="str">
        <f>IF(BD27=0,0,INDEX(Catégories!$D$20:$R$20,1,'Echantillon (4)'!BD27))</f>
        <v>6. Textiles sanitaires</v>
      </c>
      <c r="BF27" s="38">
        <f t="shared" ca="1" si="21"/>
        <v>0.16913793103448277</v>
      </c>
    </row>
    <row r="28" spans="1:59" ht="14.45" x14ac:dyDescent="0.3">
      <c r="A28" s="53">
        <f t="shared" ca="1" si="22"/>
        <v>7</v>
      </c>
      <c r="B28" s="19">
        <f ca="1">IF(A28=0,0,HLOOKUP(A28-1,OFFSET(Catégories!$D$18:$D$19,0,0,2,Catégories!$C$17),2,TRUE))</f>
        <v>2</v>
      </c>
      <c r="C28" s="19">
        <f ca="1">IF(A28=0,0,A28-OFFSET(Catégories!$D$18,0,B28-1,,))</f>
        <v>3</v>
      </c>
      <c r="F28" s="1" t="str">
        <f ca="1">IF(A28=0,0,INDEX(Catégories!$D$20:$R$20,1,'Echantillon (4)'!B28))</f>
        <v xml:space="preserve">2. Papiers </v>
      </c>
      <c r="G28" s="1" t="str">
        <f ca="1">IF(A28=0,0,INDEX(OFFSET(Catégories!$D$21:$D$31,0,0,10,Catégories!$C$17),'Echantillon (4)'!C28,'Echantillon (4)'!B28))</f>
        <v xml:space="preserve">2.3 Imprimés publicitaires </v>
      </c>
      <c r="I28" s="41">
        <v>0</v>
      </c>
      <c r="J28" s="41">
        <v>0</v>
      </c>
      <c r="K28" s="41">
        <f t="shared" si="7"/>
        <v>0</v>
      </c>
      <c r="L28" s="6"/>
      <c r="M28" s="38">
        <f t="shared" si="8"/>
        <v>0</v>
      </c>
      <c r="N28" s="38"/>
      <c r="O28" s="38">
        <f t="shared" si="9"/>
        <v>0</v>
      </c>
      <c r="Q28" s="41">
        <v>0.2</v>
      </c>
      <c r="R28" s="41"/>
      <c r="S28" s="41">
        <f t="shared" si="10"/>
        <v>0.2</v>
      </c>
      <c r="T28" s="6"/>
      <c r="U28" s="38">
        <f t="shared" ca="1" si="11"/>
        <v>0.16666666666666666</v>
      </c>
      <c r="V28" s="38"/>
      <c r="W28" s="38">
        <f t="shared" si="12"/>
        <v>0.11764705882352944</v>
      </c>
      <c r="Y28" s="41"/>
      <c r="Z28" s="41"/>
      <c r="AA28" s="41">
        <f t="shared" si="13"/>
        <v>0</v>
      </c>
      <c r="AB28" s="6"/>
      <c r="AC28" s="38">
        <f t="shared" si="14"/>
        <v>0</v>
      </c>
      <c r="AD28" s="38"/>
      <c r="AE28" s="38">
        <f t="shared" si="15"/>
        <v>0</v>
      </c>
      <c r="AH28" s="41">
        <f t="shared" si="16"/>
        <v>0</v>
      </c>
      <c r="AI28" s="41">
        <f t="shared" si="2"/>
        <v>10.258823529411766</v>
      </c>
      <c r="AJ28" s="41">
        <f t="shared" si="3"/>
        <v>0</v>
      </c>
      <c r="AK28" s="41">
        <f t="shared" ca="1" si="17"/>
        <v>10.258823529411766</v>
      </c>
      <c r="AL28" s="38">
        <f t="shared" ca="1" si="18"/>
        <v>0.15649676956209618</v>
      </c>
      <c r="AO28" s="1" t="str">
        <f ca="1">IF(A28=0,0,INDEX(OFFSET(Catégories!$D$21:$D$31,0,0,10,Catégories!$C$17),'Echantillon (4)'!C28,'Echantillon (4)'!B28))</f>
        <v xml:space="preserve">2.3 Imprimés publicitaires </v>
      </c>
      <c r="AP28" s="38">
        <f t="shared" ca="1" si="4"/>
        <v>1.8652406417112299E-2</v>
      </c>
      <c r="AR28" s="19">
        <f t="shared" si="23"/>
        <v>7</v>
      </c>
      <c r="AS28" s="1" t="str">
        <f>IF(AR28=0,0,INDEX(Catégories!$D$20:$R$20,1,'Echantillon (4)'!AR28))</f>
        <v>7. Plastiques</v>
      </c>
      <c r="AT28" s="38">
        <f t="shared" ca="1" si="19"/>
        <v>1.7194357366771162E-2</v>
      </c>
      <c r="AU28" s="19">
        <f t="shared" si="24"/>
        <v>7</v>
      </c>
      <c r="AV28" s="1" t="str">
        <f>IF(AU28=0,0,INDEX(Catégories!$D$20:$R$20,1,'Echantillon (4)'!AU28))</f>
        <v>7. Plastiques</v>
      </c>
      <c r="AW28" s="40">
        <v>2</v>
      </c>
      <c r="AX28" s="40"/>
      <c r="AY28" s="40">
        <f t="shared" si="20"/>
        <v>2</v>
      </c>
      <c r="AZ28" s="7"/>
      <c r="BA28" s="9">
        <f t="shared" ca="1" si="5"/>
        <v>0.18181818181818182</v>
      </c>
      <c r="BC28" s="10">
        <f t="shared" ca="1" si="6"/>
        <v>45.129623824451414</v>
      </c>
      <c r="BD28" s="19">
        <f t="shared" si="25"/>
        <v>7</v>
      </c>
      <c r="BE28" s="1" t="str">
        <f>IF(BD28=0,0,INDEX(Catégories!$D$20:$R$20,1,'Echantillon (4)'!BD28))</f>
        <v>7. Plastiques</v>
      </c>
      <c r="BF28" s="38">
        <f t="shared" ca="1" si="21"/>
        <v>8.2053861499002567E-2</v>
      </c>
    </row>
    <row r="29" spans="1:59" ht="14.45" x14ac:dyDescent="0.3">
      <c r="A29" s="53">
        <f t="shared" ca="1" si="22"/>
        <v>8</v>
      </c>
      <c r="B29" s="19">
        <f ca="1">IF(A29=0,0,HLOOKUP(A29-1,OFFSET(Catégories!$D$18:$D$19,0,0,2,Catégories!$C$17),2,TRUE))</f>
        <v>2</v>
      </c>
      <c r="C29" s="19">
        <f ca="1">IF(A29=0,0,A29-OFFSET(Catégories!$D$18,0,B29-1,,))</f>
        <v>4</v>
      </c>
      <c r="F29" s="1" t="str">
        <f ca="1">IF(A29=0,0,INDEX(Catégories!$D$20:$R$20,1,'Echantillon (4)'!B29))</f>
        <v xml:space="preserve">2. Papiers </v>
      </c>
      <c r="G29" s="1" t="str">
        <f ca="1">IF(A29=0,0,INDEX(OFFSET(Catégories!$D$21:$D$31,0,0,10,Catégories!$C$17),'Echantillon (4)'!C29,'Echantillon (4)'!B29))</f>
        <v>2.4 Papiers bureautiques</v>
      </c>
      <c r="I29" s="41">
        <v>0</v>
      </c>
      <c r="J29" s="41">
        <v>0</v>
      </c>
      <c r="K29" s="41">
        <f t="shared" si="7"/>
        <v>0</v>
      </c>
      <c r="L29" s="6"/>
      <c r="M29" s="38">
        <f t="shared" si="8"/>
        <v>0</v>
      </c>
      <c r="N29" s="38"/>
      <c r="O29" s="38">
        <f t="shared" si="9"/>
        <v>0</v>
      </c>
      <c r="Q29" s="41">
        <v>0.4</v>
      </c>
      <c r="R29" s="41"/>
      <c r="S29" s="41">
        <f t="shared" si="10"/>
        <v>0.4</v>
      </c>
      <c r="T29" s="6"/>
      <c r="U29" s="38">
        <f t="shared" ca="1" si="11"/>
        <v>0.33333333333333331</v>
      </c>
      <c r="V29" s="38"/>
      <c r="W29" s="38">
        <f t="shared" si="12"/>
        <v>0.23529411764705888</v>
      </c>
      <c r="Y29" s="41"/>
      <c r="Z29" s="41"/>
      <c r="AA29" s="41">
        <f t="shared" si="13"/>
        <v>0</v>
      </c>
      <c r="AB29" s="6"/>
      <c r="AC29" s="38">
        <f t="shared" si="14"/>
        <v>0</v>
      </c>
      <c r="AD29" s="38"/>
      <c r="AE29" s="38">
        <f t="shared" si="15"/>
        <v>0</v>
      </c>
      <c r="AH29" s="41">
        <f t="shared" si="16"/>
        <v>0</v>
      </c>
      <c r="AI29" s="41">
        <f t="shared" si="2"/>
        <v>20.517647058823531</v>
      </c>
      <c r="AJ29" s="41">
        <f t="shared" si="3"/>
        <v>0</v>
      </c>
      <c r="AK29" s="41">
        <f t="shared" ca="1" si="17"/>
        <v>20.517647058823531</v>
      </c>
      <c r="AL29" s="38">
        <f t="shared" ca="1" si="18"/>
        <v>0.31299353912419237</v>
      </c>
      <c r="AO29" s="1" t="str">
        <f ca="1">IF(A29=0,0,INDEX(OFFSET(Catégories!$D$21:$D$31,0,0,10,Catégories!$C$17),'Echantillon (4)'!C29,'Echantillon (4)'!B29))</f>
        <v>2.4 Papiers bureautiques</v>
      </c>
      <c r="AP29" s="38">
        <f t="shared" ca="1" si="4"/>
        <v>3.7304812834224599E-2</v>
      </c>
      <c r="AR29" s="19">
        <f t="shared" si="23"/>
        <v>8</v>
      </c>
      <c r="AS29" s="1" t="str">
        <f>IF(AR29=0,0,INDEX(Catégories!$D$20:$R$20,1,'Echantillon (4)'!AR29))</f>
        <v>8. Combustibles non classés</v>
      </c>
      <c r="AT29" s="38">
        <f t="shared" ca="1" si="19"/>
        <v>1.2300940438871475E-2</v>
      </c>
      <c r="AU29" s="19">
        <f t="shared" si="24"/>
        <v>8</v>
      </c>
      <c r="AV29" s="1" t="str">
        <f>IF(AU29=0,0,INDEX(Catégories!$D$20:$R$20,1,'Echantillon (4)'!AU29))</f>
        <v>8. Combustibles non classés</v>
      </c>
      <c r="AW29" s="40">
        <f t="shared" ref="AW29:AW43" ca="1" si="26">IF(SUM($K$22:$K$91)=0,0,SUMPRODUCT(($K$22:$K$91)*($B$22:$B$91=$BD29))/SUM($K$22:$K$91))</f>
        <v>0</v>
      </c>
      <c r="AX29" s="40"/>
      <c r="AY29" s="40">
        <f t="shared" ca="1" si="20"/>
        <v>0</v>
      </c>
      <c r="AZ29" s="7"/>
      <c r="BA29" s="9">
        <f t="shared" ca="1" si="5"/>
        <v>0</v>
      </c>
      <c r="BC29" s="10">
        <f t="shared" ca="1" si="6"/>
        <v>6.7655172413793112</v>
      </c>
      <c r="BD29" s="19">
        <f t="shared" si="25"/>
        <v>8</v>
      </c>
      <c r="BE29" s="1" t="str">
        <f>IF(BD29=0,0,INDEX(Catégories!$D$20:$R$20,1,'Echantillon (4)'!BD29))</f>
        <v>8. Combustibles non classés</v>
      </c>
      <c r="BF29" s="38">
        <f t="shared" ca="1" si="21"/>
        <v>1.2300940438871475E-2</v>
      </c>
    </row>
    <row r="30" spans="1:59" ht="14.45" x14ac:dyDescent="0.3">
      <c r="A30" s="53">
        <f t="shared" ca="1" si="22"/>
        <v>9</v>
      </c>
      <c r="B30" s="19">
        <f ca="1">IF(A30=0,0,HLOOKUP(A30-1,OFFSET(Catégories!$D$18:$D$19,0,0,2,Catégories!$C$17),2,TRUE))</f>
        <v>2</v>
      </c>
      <c r="C30" s="19">
        <f ca="1">IF(A30=0,0,A30-OFFSET(Catégories!$D$18,0,B30-1,,))</f>
        <v>5</v>
      </c>
      <c r="F30" s="1" t="str">
        <f ca="1">IF(A30=0,0,INDEX(Catégories!$D$20:$R$20,1,'Echantillon (4)'!B30))</f>
        <v xml:space="preserve">2. Papiers </v>
      </c>
      <c r="G30" s="1" t="str">
        <f ca="1">IF(A30=0,0,INDEX(OFFSET(Catégories!$D$21:$D$31,0,0,10,Catégories!$C$17),'Echantillon (4)'!C30,'Echantillon (4)'!B30))</f>
        <v xml:space="preserve">2.5 Autres papiers </v>
      </c>
      <c r="I30" s="41">
        <v>0</v>
      </c>
      <c r="J30" s="41">
        <v>0</v>
      </c>
      <c r="K30" s="41">
        <f t="shared" si="7"/>
        <v>0</v>
      </c>
      <c r="L30" s="6"/>
      <c r="M30" s="38">
        <f t="shared" si="8"/>
        <v>0</v>
      </c>
      <c r="N30" s="38"/>
      <c r="O30" s="38">
        <f t="shared" si="9"/>
        <v>0</v>
      </c>
      <c r="Q30" s="41">
        <v>0.4</v>
      </c>
      <c r="R30" s="41"/>
      <c r="S30" s="41">
        <f t="shared" si="10"/>
        <v>0.4</v>
      </c>
      <c r="T30" s="6"/>
      <c r="U30" s="38">
        <f t="shared" ca="1" si="11"/>
        <v>0.33333333333333331</v>
      </c>
      <c r="V30" s="38"/>
      <c r="W30" s="38">
        <f t="shared" si="12"/>
        <v>0.23529411764705888</v>
      </c>
      <c r="Y30" s="41"/>
      <c r="Z30" s="41">
        <v>0</v>
      </c>
      <c r="AA30" s="41">
        <f t="shared" si="13"/>
        <v>0</v>
      </c>
      <c r="AB30" s="6"/>
      <c r="AC30" s="38">
        <f t="shared" si="14"/>
        <v>0</v>
      </c>
      <c r="AD30" s="38"/>
      <c r="AE30" s="38">
        <f t="shared" si="15"/>
        <v>0</v>
      </c>
      <c r="AH30" s="41">
        <f t="shared" si="16"/>
        <v>0</v>
      </c>
      <c r="AI30" s="41">
        <f t="shared" si="2"/>
        <v>20.517647058823531</v>
      </c>
      <c r="AJ30" s="41">
        <f t="shared" si="3"/>
        <v>0</v>
      </c>
      <c r="AK30" s="41">
        <f t="shared" ca="1" si="17"/>
        <v>20.517647058823531</v>
      </c>
      <c r="AL30" s="38">
        <f t="shared" ca="1" si="18"/>
        <v>0.31299353912419237</v>
      </c>
      <c r="AO30" s="1" t="str">
        <f ca="1">IF(A30=0,0,INDEX(OFFSET(Catégories!$D$21:$D$31,0,0,10,Catégories!$C$17),'Echantillon (4)'!C30,'Echantillon (4)'!B30))</f>
        <v xml:space="preserve">2.5 Autres papiers </v>
      </c>
      <c r="AP30" s="38">
        <f t="shared" ca="1" si="4"/>
        <v>3.7304812834224599E-2</v>
      </c>
      <c r="AR30" s="19">
        <f t="shared" si="23"/>
        <v>9</v>
      </c>
      <c r="AS30" s="1" t="str">
        <f>IF(AR30=0,0,INDEX(Catégories!$D$20:$R$20,1,'Echantillon (4)'!AR30))</f>
        <v>9. Verre</v>
      </c>
      <c r="AT30" s="38">
        <f t="shared" ca="1" si="19"/>
        <v>4.3053291536050156E-2</v>
      </c>
      <c r="AU30" s="19">
        <f t="shared" si="24"/>
        <v>9</v>
      </c>
      <c r="AV30" s="1" t="str">
        <f>IF(AU30=0,0,INDEX(Catégories!$D$20:$R$20,1,'Echantillon (4)'!AU30))</f>
        <v>9. Verre</v>
      </c>
      <c r="AW30" s="40">
        <f t="shared" ca="1" si="26"/>
        <v>0</v>
      </c>
      <c r="AX30" s="40"/>
      <c r="AY30" s="40">
        <f t="shared" ca="1" si="20"/>
        <v>0</v>
      </c>
      <c r="AZ30" s="7"/>
      <c r="BA30" s="9">
        <f t="shared" ca="1" si="5"/>
        <v>0</v>
      </c>
      <c r="BC30" s="10">
        <f t="shared" ca="1" si="6"/>
        <v>23.679310344827584</v>
      </c>
      <c r="BD30" s="19">
        <f t="shared" si="25"/>
        <v>9</v>
      </c>
      <c r="BE30" s="1" t="str">
        <f>IF(BD30=0,0,INDEX(Catégories!$D$20:$R$20,1,'Echantillon (4)'!BD30))</f>
        <v>9. Verre</v>
      </c>
      <c r="BF30" s="38">
        <f t="shared" ca="1" si="21"/>
        <v>4.3053291536050156E-2</v>
      </c>
    </row>
    <row r="31" spans="1:59" ht="14.45" x14ac:dyDescent="0.3">
      <c r="A31" s="53">
        <f t="shared" ca="1" si="22"/>
        <v>10</v>
      </c>
      <c r="B31" s="19">
        <f ca="1">IF(A31=0,0,HLOOKUP(A31-1,OFFSET(Catégories!$D$18:$D$19,0,0,2,Catégories!$C$17),2,TRUE))</f>
        <v>3</v>
      </c>
      <c r="C31" s="19">
        <f ca="1">IF(A31=0,0,A31-OFFSET(Catégories!$D$18,0,B31-1,,))</f>
        <v>1</v>
      </c>
      <c r="F31" s="1" t="str">
        <f ca="1">IF(A31=0,0,INDEX(Catégories!$D$20:$R$20,1,'Echantillon (4)'!B31))</f>
        <v xml:space="preserve">3. Cartons </v>
      </c>
      <c r="G31" s="1" t="str">
        <f ca="1">IF(A31=0,0,INDEX(OFFSET(Catégories!$D$21:$D$31,0,0,10,Catégories!$C$17),'Echantillon (4)'!C31,'Echantillon (4)'!B31))</f>
        <v xml:space="preserve">3.1 Emballages cartons plats </v>
      </c>
      <c r="I31" s="41">
        <v>0</v>
      </c>
      <c r="J31" s="41">
        <v>0</v>
      </c>
      <c r="K31" s="41">
        <f t="shared" si="7"/>
        <v>0</v>
      </c>
      <c r="L31" s="6"/>
      <c r="M31" s="38">
        <f t="shared" si="8"/>
        <v>0</v>
      </c>
      <c r="N31" s="38"/>
      <c r="O31" s="38">
        <f t="shared" si="9"/>
        <v>0</v>
      </c>
      <c r="Q31" s="41"/>
      <c r="R31" s="41"/>
      <c r="S31" s="41">
        <f t="shared" si="10"/>
        <v>0</v>
      </c>
      <c r="T31" s="6"/>
      <c r="U31" s="38">
        <f t="shared" si="11"/>
        <v>0</v>
      </c>
      <c r="V31" s="38"/>
      <c r="W31" s="38">
        <f t="shared" si="12"/>
        <v>0</v>
      </c>
      <c r="Y31" s="41">
        <v>0.1</v>
      </c>
      <c r="Z31" s="41">
        <v>0</v>
      </c>
      <c r="AA31" s="41">
        <f t="shared" si="13"/>
        <v>0.1</v>
      </c>
      <c r="AB31" s="6"/>
      <c r="AC31" s="38">
        <f t="shared" ca="1" si="14"/>
        <v>7.6923076923076927E-2</v>
      </c>
      <c r="AD31" s="38"/>
      <c r="AE31" s="38">
        <f t="shared" si="15"/>
        <v>8.6206896551724137E-3</v>
      </c>
      <c r="AH31" s="41">
        <f t="shared" si="16"/>
        <v>0</v>
      </c>
      <c r="AI31" s="41">
        <f t="shared" si="2"/>
        <v>0</v>
      </c>
      <c r="AJ31" s="41">
        <f t="shared" si="3"/>
        <v>1.6913793103448278</v>
      </c>
      <c r="AK31" s="41">
        <f t="shared" ca="1" si="17"/>
        <v>1.6913793103448278</v>
      </c>
      <c r="AL31" s="38">
        <f t="shared" ca="1" si="18"/>
        <v>7.6923076923076913E-2</v>
      </c>
      <c r="AO31" s="1" t="str">
        <f ca="1">IF(A31=0,0,INDEX(OFFSET(Catégories!$D$21:$D$31,0,0,10,Catégories!$C$17),'Echantillon (4)'!C31,'Echantillon (4)'!B31))</f>
        <v xml:space="preserve">3.1 Emballages cartons plats </v>
      </c>
      <c r="AP31" s="38">
        <f t="shared" ca="1" si="4"/>
        <v>3.0752351097178689E-3</v>
      </c>
      <c r="AR31" s="19">
        <f t="shared" si="23"/>
        <v>10</v>
      </c>
      <c r="AS31" s="1" t="str">
        <f>IF(AR31=0,0,INDEX(Catégories!$D$20:$R$20,1,'Echantillon (4)'!AR31))</f>
        <v>10. Métaux</v>
      </c>
      <c r="AT31" s="38">
        <f t="shared" ca="1" si="19"/>
        <v>6.1504702194357358E-2</v>
      </c>
      <c r="AU31" s="19">
        <f t="shared" si="24"/>
        <v>10</v>
      </c>
      <c r="AV31" s="1" t="str">
        <f>IF(AU31=0,0,INDEX(Catégories!$D$20:$R$20,1,'Echantillon (4)'!AU31))</f>
        <v>10. Métaux</v>
      </c>
      <c r="AW31" s="40">
        <f t="shared" ca="1" si="26"/>
        <v>0</v>
      </c>
      <c r="AX31" s="40"/>
      <c r="AY31" s="40">
        <f t="shared" ca="1" si="20"/>
        <v>0</v>
      </c>
      <c r="AZ31" s="7"/>
      <c r="BA31" s="9">
        <f t="shared" ca="1" si="5"/>
        <v>0</v>
      </c>
      <c r="BC31" s="10">
        <f t="shared" ca="1" si="6"/>
        <v>33.827586206896548</v>
      </c>
      <c r="BD31" s="19">
        <f t="shared" si="25"/>
        <v>10</v>
      </c>
      <c r="BE31" s="1" t="str">
        <f>IF(BD31=0,0,INDEX(Catégories!$D$20:$R$20,1,'Echantillon (4)'!BD31))</f>
        <v>10. Métaux</v>
      </c>
      <c r="BF31" s="38">
        <f t="shared" ca="1" si="21"/>
        <v>6.1504702194357358E-2</v>
      </c>
    </row>
    <row r="32" spans="1:59" x14ac:dyDescent="0.3">
      <c r="A32" s="53">
        <f t="shared" ca="1" si="22"/>
        <v>11</v>
      </c>
      <c r="B32" s="19">
        <f ca="1">IF(A32=0,0,HLOOKUP(A32-1,OFFSET(Catégories!$D$18:$D$19,0,0,2,Catégories!$C$17),2,TRUE))</f>
        <v>3</v>
      </c>
      <c r="C32" s="19">
        <f ca="1">IF(A32=0,0,A32-OFFSET(Catégories!$D$18,0,B32-1,,))</f>
        <v>2</v>
      </c>
      <c r="F32" s="1" t="str">
        <f ca="1">IF(A32=0,0,INDEX(Catégories!$D$20:$R$20,1,'Echantillon (4)'!B32))</f>
        <v xml:space="preserve">3. Cartons </v>
      </c>
      <c r="G32" s="1" t="str">
        <f ca="1">IF(A32=0,0,INDEX(OFFSET(Catégories!$D$21:$D$31,0,0,10,Catégories!$C$17),'Echantillon (4)'!C32,'Echantillon (4)'!B32))</f>
        <v>3.2 Emballages cartons ondulés</v>
      </c>
      <c r="I32" s="41">
        <v>0</v>
      </c>
      <c r="J32" s="41">
        <v>0</v>
      </c>
      <c r="K32" s="41">
        <f t="shared" si="7"/>
        <v>0</v>
      </c>
      <c r="L32" s="6"/>
      <c r="M32" s="38">
        <f t="shared" si="8"/>
        <v>0</v>
      </c>
      <c r="N32" s="38"/>
      <c r="O32" s="38">
        <f t="shared" si="9"/>
        <v>0</v>
      </c>
      <c r="Q32" s="41"/>
      <c r="R32" s="41"/>
      <c r="S32" s="41">
        <f t="shared" si="10"/>
        <v>0</v>
      </c>
      <c r="T32" s="6"/>
      <c r="U32" s="38">
        <f t="shared" si="11"/>
        <v>0</v>
      </c>
      <c r="V32" s="38"/>
      <c r="W32" s="38">
        <f t="shared" si="12"/>
        <v>0</v>
      </c>
      <c r="Y32" s="41">
        <v>0.4</v>
      </c>
      <c r="Z32" s="41">
        <v>0</v>
      </c>
      <c r="AA32" s="41">
        <f t="shared" si="13"/>
        <v>0.4</v>
      </c>
      <c r="AB32" s="6"/>
      <c r="AC32" s="38">
        <f t="shared" ca="1" si="14"/>
        <v>0.30769230769230771</v>
      </c>
      <c r="AD32" s="38"/>
      <c r="AE32" s="38">
        <f t="shared" si="15"/>
        <v>3.4482758620689655E-2</v>
      </c>
      <c r="AH32" s="41">
        <f t="shared" si="16"/>
        <v>0</v>
      </c>
      <c r="AI32" s="41">
        <f t="shared" si="2"/>
        <v>0</v>
      </c>
      <c r="AJ32" s="41">
        <f t="shared" si="3"/>
        <v>6.7655172413793112</v>
      </c>
      <c r="AK32" s="41">
        <f t="shared" ca="1" si="17"/>
        <v>6.7655172413793112</v>
      </c>
      <c r="AL32" s="38">
        <f t="shared" ca="1" si="18"/>
        <v>0.30769230769230765</v>
      </c>
      <c r="AO32" s="1" t="str">
        <f ca="1">IF(A32=0,0,INDEX(OFFSET(Catégories!$D$21:$D$31,0,0,10,Catégories!$C$17),'Echantillon (4)'!C32,'Echantillon (4)'!B32))</f>
        <v>3.2 Emballages cartons ondulés</v>
      </c>
      <c r="AP32" s="38">
        <f t="shared" ca="1" si="4"/>
        <v>1.2300940438871475E-2</v>
      </c>
      <c r="AR32" s="19">
        <f t="shared" si="23"/>
        <v>11</v>
      </c>
      <c r="AS32" s="1" t="str">
        <f>IF(AR32=0,0,INDEX(Catégories!$D$20:$R$20,1,'Echantillon (4)'!AR32))</f>
        <v>11. incombustibles non classés</v>
      </c>
      <c r="AT32" s="38">
        <f t="shared" ca="1" si="19"/>
        <v>0</v>
      </c>
      <c r="AU32" s="19">
        <f t="shared" si="24"/>
        <v>11</v>
      </c>
      <c r="AV32" s="1" t="str">
        <f>IF(AU32=0,0,INDEX(Catégories!$D$20:$R$20,1,'Echantillon (4)'!AU32))</f>
        <v>11. incombustibles non classés</v>
      </c>
      <c r="AW32" s="40">
        <f t="shared" ca="1" si="26"/>
        <v>0</v>
      </c>
      <c r="AX32" s="40"/>
      <c r="AY32" s="40">
        <f t="shared" ca="1" si="20"/>
        <v>0</v>
      </c>
      <c r="AZ32" s="7"/>
      <c r="BA32" s="9">
        <f t="shared" ca="1" si="5"/>
        <v>0</v>
      </c>
      <c r="BC32" s="10">
        <f t="shared" ca="1" si="6"/>
        <v>0</v>
      </c>
      <c r="BD32" s="19">
        <f t="shared" si="25"/>
        <v>11</v>
      </c>
      <c r="BE32" s="1" t="str">
        <f>IF(BD32=0,0,INDEX(Catégories!$D$20:$R$20,1,'Echantillon (4)'!BD32))</f>
        <v>11. incombustibles non classés</v>
      </c>
      <c r="BF32" s="38">
        <f t="shared" ca="1" si="21"/>
        <v>0</v>
      </c>
    </row>
    <row r="33" spans="1:58" x14ac:dyDescent="0.3">
      <c r="A33" s="53">
        <f t="shared" ca="1" si="22"/>
        <v>12</v>
      </c>
      <c r="B33" s="19">
        <f ca="1">IF(A33=0,0,HLOOKUP(A33-1,OFFSET(Catégories!$D$18:$D$19,0,0,2,Catégories!$C$17),2,TRUE))</f>
        <v>3</v>
      </c>
      <c r="C33" s="19">
        <f ca="1">IF(A33=0,0,A33-OFFSET(Catégories!$D$18,0,B33-1,,))</f>
        <v>3</v>
      </c>
      <c r="F33" s="1" t="str">
        <f ca="1">IF(A33=0,0,INDEX(Catégories!$D$20:$R$20,1,'Echantillon (4)'!B33))</f>
        <v xml:space="preserve">3. Cartons </v>
      </c>
      <c r="G33" s="1" t="str">
        <f ca="1">IF(A33=0,0,INDEX(OFFSET(Catégories!$D$21:$D$31,0,0,10,Catégories!$C$17),'Echantillon (4)'!C33,'Echantillon (4)'!B33))</f>
        <v xml:space="preserve">3.3 Autres cartons </v>
      </c>
      <c r="I33" s="41">
        <v>0</v>
      </c>
      <c r="J33" s="41">
        <v>0</v>
      </c>
      <c r="K33" s="41">
        <f t="shared" si="7"/>
        <v>0</v>
      </c>
      <c r="L33" s="6"/>
      <c r="M33" s="38">
        <f t="shared" si="8"/>
        <v>0</v>
      </c>
      <c r="N33" s="38"/>
      <c r="O33" s="38">
        <f t="shared" si="9"/>
        <v>0</v>
      </c>
      <c r="Q33" s="41"/>
      <c r="R33" s="41"/>
      <c r="S33" s="41">
        <f t="shared" si="10"/>
        <v>0</v>
      </c>
      <c r="T33" s="6"/>
      <c r="U33" s="38">
        <f t="shared" si="11"/>
        <v>0</v>
      </c>
      <c r="V33" s="38"/>
      <c r="W33" s="38">
        <f t="shared" si="12"/>
        <v>0</v>
      </c>
      <c r="Y33" s="41">
        <v>0.8</v>
      </c>
      <c r="Z33" s="41">
        <v>0</v>
      </c>
      <c r="AA33" s="41">
        <f t="shared" si="13"/>
        <v>0.8</v>
      </c>
      <c r="AB33" s="6"/>
      <c r="AC33" s="38">
        <f t="shared" ca="1" si="14"/>
        <v>0.61538461538461542</v>
      </c>
      <c r="AD33" s="38"/>
      <c r="AE33" s="38">
        <f t="shared" si="15"/>
        <v>6.8965517241379309E-2</v>
      </c>
      <c r="AH33" s="41">
        <f t="shared" si="16"/>
        <v>0</v>
      </c>
      <c r="AI33" s="41">
        <f t="shared" si="2"/>
        <v>0</v>
      </c>
      <c r="AJ33" s="41">
        <f t="shared" si="3"/>
        <v>13.531034482758622</v>
      </c>
      <c r="AK33" s="41">
        <f t="shared" ca="1" si="17"/>
        <v>13.531034482758622</v>
      </c>
      <c r="AL33" s="38">
        <f t="shared" ca="1" si="18"/>
        <v>0.61538461538461531</v>
      </c>
      <c r="AO33" s="1" t="str">
        <f ca="1">IF(A33=0,0,INDEX(OFFSET(Catégories!$D$21:$D$31,0,0,10,Catégories!$C$17),'Echantillon (4)'!C33,'Echantillon (4)'!B33))</f>
        <v xml:space="preserve">3.3 Autres cartons </v>
      </c>
      <c r="AP33" s="38">
        <f t="shared" ca="1" si="4"/>
        <v>2.4601880877742951E-2</v>
      </c>
      <c r="AR33" s="19">
        <f t="shared" si="23"/>
        <v>12</v>
      </c>
      <c r="AS33" s="1" t="str">
        <f>IF(AR33=0,0,INDEX(Catégories!$D$20:$R$20,1,'Echantillon (4)'!AR33))</f>
        <v>12. Déchets
 dangereux</v>
      </c>
      <c r="AT33" s="38">
        <f t="shared" ca="1" si="19"/>
        <v>0</v>
      </c>
      <c r="AU33" s="19">
        <f t="shared" si="24"/>
        <v>12</v>
      </c>
      <c r="AV33" s="1" t="str">
        <f>IF(AU33=0,0,INDEX(Catégories!$D$20:$R$20,1,'Echantillon (4)'!AU33))</f>
        <v>12. Déchets
 dangereux</v>
      </c>
      <c r="AW33" s="40">
        <f t="shared" ca="1" si="26"/>
        <v>0</v>
      </c>
      <c r="AX33" s="40"/>
      <c r="AY33" s="40">
        <f t="shared" ca="1" si="20"/>
        <v>0</v>
      </c>
      <c r="AZ33" s="7"/>
      <c r="BA33" s="9">
        <f t="shared" ca="1" si="5"/>
        <v>0</v>
      </c>
      <c r="BC33" s="10">
        <f t="shared" ca="1" si="6"/>
        <v>0</v>
      </c>
      <c r="BD33" s="19">
        <f t="shared" si="25"/>
        <v>12</v>
      </c>
      <c r="BE33" s="1" t="str">
        <f>IF(BD33=0,0,INDEX(Catégories!$D$20:$R$20,1,'Echantillon (4)'!BD33))</f>
        <v>12. Déchets
 dangereux</v>
      </c>
      <c r="BF33" s="38">
        <f t="shared" ca="1" si="21"/>
        <v>0</v>
      </c>
    </row>
    <row r="34" spans="1:58" x14ac:dyDescent="0.3">
      <c r="A34" s="53">
        <f t="shared" ca="1" si="22"/>
        <v>13</v>
      </c>
      <c r="B34" s="19">
        <f ca="1">IF(A34=0,0,HLOOKUP(A34-1,OFFSET(Catégories!$D$18:$D$19,0,0,2,Catégories!$C$17),2,TRUE))</f>
        <v>4</v>
      </c>
      <c r="C34" s="19">
        <f ca="1">IF(A34=0,0,A34-OFFSET(Catégories!$D$18,0,B34-1,,))</f>
        <v>1</v>
      </c>
      <c r="F34" s="1" t="str">
        <f ca="1">IF(A34=0,0,INDEX(Catégories!$D$20:$R$20,1,'Echantillon (4)'!B34))</f>
        <v>4. Composites</v>
      </c>
      <c r="G34" s="1" t="str">
        <f ca="1">IF(A34=0,0,INDEX(OFFSET(Catégories!$D$21:$D$31,0,0,10,Catégories!$C$17),'Echantillon (4)'!C34,'Echantillon (4)'!B34))</f>
        <v>4.1 Composites ELA</v>
      </c>
      <c r="I34" s="41">
        <v>0</v>
      </c>
      <c r="J34" s="41">
        <v>0</v>
      </c>
      <c r="K34" s="41">
        <f t="shared" si="7"/>
        <v>0</v>
      </c>
      <c r="L34" s="6"/>
      <c r="M34" s="38">
        <f t="shared" si="8"/>
        <v>0</v>
      </c>
      <c r="N34" s="38"/>
      <c r="O34" s="38">
        <f t="shared" si="9"/>
        <v>0</v>
      </c>
      <c r="Q34" s="41">
        <v>0</v>
      </c>
      <c r="R34" s="41">
        <v>0</v>
      </c>
      <c r="S34" s="41">
        <f t="shared" si="10"/>
        <v>0</v>
      </c>
      <c r="T34" s="6"/>
      <c r="U34" s="38">
        <f t="shared" si="11"/>
        <v>0</v>
      </c>
      <c r="V34" s="38"/>
      <c r="W34" s="38">
        <f t="shared" si="12"/>
        <v>0</v>
      </c>
      <c r="Y34" s="41">
        <v>0</v>
      </c>
      <c r="Z34" s="41">
        <v>0</v>
      </c>
      <c r="AA34" s="41">
        <f t="shared" si="13"/>
        <v>0</v>
      </c>
      <c r="AB34" s="6"/>
      <c r="AC34" s="38">
        <f t="shared" si="14"/>
        <v>0</v>
      </c>
      <c r="AD34" s="38"/>
      <c r="AE34" s="38">
        <f t="shared" si="15"/>
        <v>0</v>
      </c>
      <c r="AH34" s="41">
        <f t="shared" si="16"/>
        <v>0</v>
      </c>
      <c r="AI34" s="41">
        <f t="shared" si="2"/>
        <v>0</v>
      </c>
      <c r="AJ34" s="41">
        <f t="shared" si="3"/>
        <v>0</v>
      </c>
      <c r="AK34" s="41">
        <f t="shared" ca="1" si="17"/>
        <v>0</v>
      </c>
      <c r="AL34" s="38">
        <f t="shared" ca="1" si="18"/>
        <v>0</v>
      </c>
      <c r="AO34" s="1" t="str">
        <f ca="1">IF(A34=0,0,INDEX(OFFSET(Catégories!$D$21:$D$31,0,0,10,Catégories!$C$17),'Echantillon (4)'!C34,'Echantillon (4)'!B34))</f>
        <v>4.1 Composites ELA</v>
      </c>
      <c r="AP34" s="38">
        <f t="shared" ca="1" si="4"/>
        <v>0</v>
      </c>
      <c r="AR34" s="19">
        <f t="shared" si="23"/>
        <v>13</v>
      </c>
      <c r="AS34" s="1" t="str">
        <f>IF(AR34=0,0,INDEX(Catégories!$D$20:$R$20,1,'Echantillon (4)'!AR34))</f>
        <v>13. Fines</v>
      </c>
      <c r="AT34" s="38">
        <f t="shared" ca="1" si="19"/>
        <v>0.47563636363636358</v>
      </c>
      <c r="AU34" s="19">
        <f t="shared" si="24"/>
        <v>13</v>
      </c>
      <c r="AV34" s="1" t="str">
        <f>IF(AU34=0,0,INDEX(Catégories!$D$20:$R$20,1,'Echantillon (4)'!AU34))</f>
        <v>13. Fines</v>
      </c>
      <c r="AW34" s="40">
        <f t="shared" ca="1" si="26"/>
        <v>0</v>
      </c>
      <c r="AX34" s="40"/>
      <c r="AY34" s="40">
        <f t="shared" ca="1" si="20"/>
        <v>0</v>
      </c>
      <c r="AZ34" s="7"/>
      <c r="BA34" s="9">
        <f t="shared" ca="1" si="5"/>
        <v>0</v>
      </c>
      <c r="BC34" s="10">
        <f t="shared" si="6"/>
        <v>65.399999999999991</v>
      </c>
      <c r="BD34" s="19">
        <f t="shared" si="25"/>
        <v>13</v>
      </c>
      <c r="BE34" s="1" t="str">
        <f>IF(BD34=0,0,INDEX(Catégories!$D$20:$R$20,1,'Echantillon (4)'!BD34))</f>
        <v>13. Fines</v>
      </c>
      <c r="BF34" s="38">
        <f t="shared" ca="1" si="21"/>
        <v>0.11890909090909089</v>
      </c>
    </row>
    <row r="35" spans="1:58" x14ac:dyDescent="0.3">
      <c r="A35" s="53">
        <f t="shared" ca="1" si="22"/>
        <v>14</v>
      </c>
      <c r="B35" s="19">
        <f ca="1">IF(A35=0,0,HLOOKUP(A35-1,OFFSET(Catégories!$D$18:$D$19,0,0,2,Catégories!$C$17),2,TRUE))</f>
        <v>4</v>
      </c>
      <c r="C35" s="19">
        <f ca="1">IF(A35=0,0,A35-OFFSET(Catégories!$D$18,0,B35-1,,))</f>
        <v>2</v>
      </c>
      <c r="F35" s="1" t="str">
        <f ca="1">IF(A35=0,0,INDEX(Catégories!$D$20:$R$20,1,'Echantillon (4)'!B35))</f>
        <v>4. Composites</v>
      </c>
      <c r="G35" s="1" t="str">
        <f ca="1">IF(A35=0,0,INDEX(OFFSET(Catégories!$D$21:$D$31,0,0,10,Catégories!$C$17),'Echantillon (4)'!C35,'Echantillon (4)'!B35))</f>
        <v>4.2 PAM</v>
      </c>
      <c r="I35" s="41">
        <v>0</v>
      </c>
      <c r="J35" s="41">
        <v>0</v>
      </c>
      <c r="K35" s="41">
        <f t="shared" si="7"/>
        <v>0</v>
      </c>
      <c r="L35" s="6"/>
      <c r="M35" s="38">
        <f t="shared" si="8"/>
        <v>0</v>
      </c>
      <c r="N35" s="38"/>
      <c r="O35" s="38">
        <f t="shared" si="9"/>
        <v>0</v>
      </c>
      <c r="Q35" s="41">
        <v>0</v>
      </c>
      <c r="R35" s="41">
        <v>0</v>
      </c>
      <c r="S35" s="41">
        <f t="shared" si="10"/>
        <v>0</v>
      </c>
      <c r="T35" s="6"/>
      <c r="U35" s="38">
        <f t="shared" si="11"/>
        <v>0</v>
      </c>
      <c r="V35" s="38"/>
      <c r="W35" s="38">
        <f t="shared" si="12"/>
        <v>0</v>
      </c>
      <c r="Y35" s="41">
        <v>0</v>
      </c>
      <c r="Z35" s="41">
        <v>0</v>
      </c>
      <c r="AA35" s="41">
        <f t="shared" si="13"/>
        <v>0</v>
      </c>
      <c r="AB35" s="6"/>
      <c r="AC35" s="38">
        <f t="shared" si="14"/>
        <v>0</v>
      </c>
      <c r="AD35" s="38"/>
      <c r="AE35" s="38">
        <f t="shared" si="15"/>
        <v>0</v>
      </c>
      <c r="AH35" s="41">
        <f t="shared" si="16"/>
        <v>0</v>
      </c>
      <c r="AI35" s="41">
        <f t="shared" si="2"/>
        <v>0</v>
      </c>
      <c r="AJ35" s="41">
        <f t="shared" si="3"/>
        <v>0</v>
      </c>
      <c r="AK35" s="41">
        <f t="shared" ca="1" si="17"/>
        <v>0</v>
      </c>
      <c r="AL35" s="38">
        <f t="shared" ca="1" si="18"/>
        <v>0</v>
      </c>
      <c r="AO35" s="1" t="str">
        <f ca="1">IF(A35=0,0,INDEX(OFFSET(Catégories!$D$21:$D$31,0,0,10,Catégories!$C$17),'Echantillon (4)'!C35,'Echantillon (4)'!B35))</f>
        <v>4.2 PAM</v>
      </c>
      <c r="AP35" s="38">
        <f t="shared" ca="1" si="4"/>
        <v>0</v>
      </c>
      <c r="AR35" s="19">
        <f t="shared" si="23"/>
        <v>0</v>
      </c>
      <c r="AS35" s="1">
        <f>IF(AR35=0,0,INDEX(Catégories!$D$20:$R$20,1,'Echantillon (4)'!AR35))</f>
        <v>0</v>
      </c>
      <c r="AT35" s="38">
        <f t="shared" ca="1" si="19"/>
        <v>0</v>
      </c>
      <c r="AU35" s="19">
        <f t="shared" si="24"/>
        <v>0</v>
      </c>
      <c r="AV35" s="1">
        <f>IF(AU35=0,0,INDEX(Catégories!$D$20:$R$20,1,'Echantillon (4)'!AU35))</f>
        <v>0</v>
      </c>
      <c r="AW35" s="38">
        <f t="shared" ca="1" si="26"/>
        <v>0</v>
      </c>
      <c r="AX35" s="38"/>
      <c r="AY35" s="40">
        <f t="shared" ca="1" si="20"/>
        <v>0</v>
      </c>
      <c r="AZ35" s="7"/>
      <c r="BA35" s="9">
        <f t="shared" ca="1" si="5"/>
        <v>0</v>
      </c>
      <c r="BC35" s="10">
        <f t="shared" ca="1" si="6"/>
        <v>0</v>
      </c>
      <c r="BD35" s="19">
        <f t="shared" si="25"/>
        <v>0</v>
      </c>
      <c r="BE35" s="1">
        <f>IF(BD35=0,0,INDEX(Catégories!$D$20:$R$20,1,'Echantillon (4)'!BD35))</f>
        <v>0</v>
      </c>
      <c r="BF35" s="38">
        <f t="shared" ca="1" si="21"/>
        <v>0</v>
      </c>
    </row>
    <row r="36" spans="1:58" x14ac:dyDescent="0.3">
      <c r="A36" s="53">
        <f t="shared" ca="1" si="22"/>
        <v>15</v>
      </c>
      <c r="B36" s="19">
        <f ca="1">IF(A36=0,0,HLOOKUP(A36-1,OFFSET(Catégories!$D$18:$D$19,0,0,2,Catégories!$C$17),2,TRUE))</f>
        <v>4</v>
      </c>
      <c r="C36" s="19">
        <f ca="1">IF(A36=0,0,A36-OFFSET(Catégories!$D$18,0,B36-1,,))</f>
        <v>3</v>
      </c>
      <c r="F36" s="1" t="str">
        <f ca="1">IF(A36=0,0,INDEX(Catégories!$D$20:$R$20,1,'Echantillon (4)'!B36))</f>
        <v>4. Composites</v>
      </c>
      <c r="G36" s="1" t="str">
        <f ca="1">IF(A36=0,0,INDEX(OFFSET(Catégories!$D$21:$D$31,0,0,10,Catégories!$C$17),'Echantillon (4)'!C36,'Echantillon (4)'!B36))</f>
        <v>4.3 Autres emballages composites</v>
      </c>
      <c r="I36" s="41">
        <v>0</v>
      </c>
      <c r="J36" s="41">
        <v>0</v>
      </c>
      <c r="K36" s="41">
        <f t="shared" si="7"/>
        <v>0</v>
      </c>
      <c r="L36" s="6"/>
      <c r="M36" s="38">
        <f t="shared" si="8"/>
        <v>0</v>
      </c>
      <c r="N36" s="38"/>
      <c r="O36" s="38">
        <f t="shared" si="9"/>
        <v>0</v>
      </c>
      <c r="Q36" s="41">
        <v>0</v>
      </c>
      <c r="R36" s="41">
        <v>0</v>
      </c>
      <c r="S36" s="41">
        <f t="shared" si="10"/>
        <v>0</v>
      </c>
      <c r="T36" s="6"/>
      <c r="U36" s="38">
        <f t="shared" si="11"/>
        <v>0</v>
      </c>
      <c r="V36" s="38"/>
      <c r="W36" s="38">
        <f t="shared" si="12"/>
        <v>0</v>
      </c>
      <c r="Y36" s="41">
        <v>0</v>
      </c>
      <c r="Z36" s="41">
        <v>0</v>
      </c>
      <c r="AA36" s="41">
        <f t="shared" si="13"/>
        <v>0</v>
      </c>
      <c r="AB36" s="6"/>
      <c r="AC36" s="38">
        <f t="shared" si="14"/>
        <v>0</v>
      </c>
      <c r="AD36" s="38"/>
      <c r="AE36" s="38">
        <f t="shared" si="15"/>
        <v>0</v>
      </c>
      <c r="AH36" s="41">
        <f t="shared" si="16"/>
        <v>0</v>
      </c>
      <c r="AI36" s="41">
        <f t="shared" si="2"/>
        <v>0</v>
      </c>
      <c r="AJ36" s="41">
        <f t="shared" si="3"/>
        <v>0</v>
      </c>
      <c r="AK36" s="41">
        <f t="shared" ca="1" si="17"/>
        <v>0</v>
      </c>
      <c r="AL36" s="38">
        <f t="shared" ca="1" si="18"/>
        <v>0</v>
      </c>
      <c r="AO36" s="1" t="str">
        <f ca="1">IF(A36=0,0,INDEX(OFFSET(Catégories!$D$21:$D$31,0,0,10,Catégories!$C$17),'Echantillon (4)'!C36,'Echantillon (4)'!B36))</f>
        <v>4.3 Autres emballages composites</v>
      </c>
      <c r="AP36" s="38">
        <f t="shared" ca="1" si="4"/>
        <v>0</v>
      </c>
      <c r="AR36" s="19">
        <f t="shared" si="23"/>
        <v>0</v>
      </c>
      <c r="AS36" s="1">
        <f>IF(AR36=0,0,INDEX(Catégories!$D$20:$R$20,1,'Echantillon (4)'!AR36))</f>
        <v>0</v>
      </c>
      <c r="AT36" s="38">
        <f t="shared" ca="1" si="19"/>
        <v>0</v>
      </c>
      <c r="AU36" s="19">
        <f t="shared" si="24"/>
        <v>0</v>
      </c>
      <c r="AV36" s="1">
        <f>IF(AU36=0,0,INDEX(Catégories!$D$20:$R$20,1,'Echantillon (4)'!AU36))</f>
        <v>0</v>
      </c>
      <c r="AW36" s="38">
        <f t="shared" ca="1" si="26"/>
        <v>0</v>
      </c>
      <c r="AX36" s="38"/>
      <c r="AY36" s="40">
        <f t="shared" ca="1" si="20"/>
        <v>0</v>
      </c>
      <c r="AZ36" s="7"/>
      <c r="BA36" s="9">
        <f t="shared" ca="1" si="5"/>
        <v>0</v>
      </c>
      <c r="BC36" s="10">
        <f t="shared" ca="1" si="6"/>
        <v>0</v>
      </c>
      <c r="BD36" s="19">
        <f t="shared" si="25"/>
        <v>0</v>
      </c>
      <c r="BE36" s="1">
        <f>IF(BD36=0,0,INDEX(Catégories!$D$20:$R$20,1,'Echantillon (4)'!BD36))</f>
        <v>0</v>
      </c>
      <c r="BF36" s="38">
        <f t="shared" ca="1" si="21"/>
        <v>0</v>
      </c>
    </row>
    <row r="37" spans="1:58" x14ac:dyDescent="0.3">
      <c r="A37" s="53">
        <f t="shared" ca="1" si="22"/>
        <v>16</v>
      </c>
      <c r="B37" s="19">
        <f ca="1">IF(A37=0,0,HLOOKUP(A37-1,OFFSET(Catégories!$D$18:$D$19,0,0,2,Catégories!$C$17),2,TRUE))</f>
        <v>5</v>
      </c>
      <c r="C37" s="19">
        <f ca="1">IF(A37=0,0,A37-OFFSET(Catégories!$D$18,0,B37-1,,))</f>
        <v>1</v>
      </c>
      <c r="F37" s="1" t="str">
        <f ca="1">IF(A37=0,0,INDEX(Catégories!$D$20:$R$20,1,'Echantillon (4)'!B37))</f>
        <v xml:space="preserve">5. Textiles </v>
      </c>
      <c r="G37" s="1" t="str">
        <f ca="1">IF(A37=0,0,INDEX(OFFSET(Catégories!$D$21:$D$31,0,0,10,Catégories!$C$17),'Echantillon (4)'!C37,'Echantillon (4)'!B37))</f>
        <v>5. Textiles</v>
      </c>
      <c r="I37" s="41">
        <v>0</v>
      </c>
      <c r="J37" s="41">
        <v>0</v>
      </c>
      <c r="K37" s="41">
        <f t="shared" si="7"/>
        <v>0</v>
      </c>
      <c r="L37" s="6"/>
      <c r="M37" s="38">
        <f t="shared" si="8"/>
        <v>0</v>
      </c>
      <c r="N37" s="38"/>
      <c r="O37" s="38">
        <f t="shared" si="9"/>
        <v>0</v>
      </c>
      <c r="Q37" s="41">
        <v>0</v>
      </c>
      <c r="R37" s="41">
        <v>0</v>
      </c>
      <c r="S37" s="41">
        <f t="shared" si="10"/>
        <v>0</v>
      </c>
      <c r="T37" s="6"/>
      <c r="U37" s="38">
        <f t="shared" si="11"/>
        <v>0</v>
      </c>
      <c r="V37" s="38"/>
      <c r="W37" s="38">
        <f t="shared" si="12"/>
        <v>0</v>
      </c>
      <c r="Y37" s="41">
        <v>0.5</v>
      </c>
      <c r="Z37" s="41">
        <v>0</v>
      </c>
      <c r="AA37" s="41">
        <f t="shared" si="13"/>
        <v>0.5</v>
      </c>
      <c r="AB37" s="6"/>
      <c r="AC37" s="38">
        <f t="shared" ca="1" si="14"/>
        <v>1</v>
      </c>
      <c r="AD37" s="38"/>
      <c r="AE37" s="38">
        <f t="shared" si="15"/>
        <v>4.3103448275862072E-2</v>
      </c>
      <c r="AH37" s="41">
        <f t="shared" si="16"/>
        <v>0</v>
      </c>
      <c r="AI37" s="41">
        <f t="shared" si="2"/>
        <v>0</v>
      </c>
      <c r="AJ37" s="41">
        <f t="shared" si="3"/>
        <v>8.456896551724137</v>
      </c>
      <c r="AK37" s="41">
        <f t="shared" ca="1" si="17"/>
        <v>8.456896551724137</v>
      </c>
      <c r="AL37" s="38">
        <f t="shared" ca="1" si="18"/>
        <v>1</v>
      </c>
      <c r="AO37" s="1" t="str">
        <f ca="1">IF(A37=0,0,INDEX(OFFSET(Catégories!$D$21:$D$31,0,0,10,Catégories!$C$17),'Echantillon (4)'!C37,'Echantillon (4)'!B37))</f>
        <v>5. Textiles</v>
      </c>
      <c r="AP37" s="38">
        <f t="shared" ca="1" si="4"/>
        <v>1.5376175548589339E-2</v>
      </c>
      <c r="AR37" s="19">
        <f t="shared" si="23"/>
        <v>0</v>
      </c>
      <c r="AS37" s="1">
        <f>IF(AR37=0,0,INDEX(Catégories!$D$20:$R$20,1,'Echantillon (4)'!AR37))</f>
        <v>0</v>
      </c>
      <c r="AT37" s="38">
        <f t="shared" ca="1" si="19"/>
        <v>0</v>
      </c>
      <c r="AU37" s="19">
        <f t="shared" si="24"/>
        <v>0</v>
      </c>
      <c r="AV37" s="1">
        <f>IF(AU37=0,0,INDEX(Catégories!$D$20:$R$20,1,'Echantillon (4)'!AU37))</f>
        <v>0</v>
      </c>
      <c r="AW37" s="38">
        <f t="shared" ca="1" si="26"/>
        <v>0</v>
      </c>
      <c r="AX37" s="38"/>
      <c r="AY37" s="40">
        <f t="shared" ca="1" si="20"/>
        <v>0</v>
      </c>
      <c r="AZ37" s="7"/>
      <c r="BA37" s="9">
        <f t="shared" ca="1" si="5"/>
        <v>0</v>
      </c>
      <c r="BC37" s="10">
        <f t="shared" ca="1" si="6"/>
        <v>0</v>
      </c>
      <c r="BD37" s="19">
        <f t="shared" si="25"/>
        <v>0</v>
      </c>
      <c r="BE37" s="1">
        <f>IF(BD37=0,0,INDEX(Catégories!$D$20:$R$20,1,'Echantillon (4)'!BD37))</f>
        <v>0</v>
      </c>
      <c r="BF37" s="38">
        <f t="shared" ca="1" si="21"/>
        <v>0</v>
      </c>
    </row>
    <row r="38" spans="1:58" x14ac:dyDescent="0.3">
      <c r="A38" s="53">
        <f t="shared" ca="1" si="22"/>
        <v>17</v>
      </c>
      <c r="B38" s="19">
        <f ca="1">IF(A38=0,0,HLOOKUP(A38-1,OFFSET(Catégories!$D$18:$D$19,0,0,2,Catégories!$C$17),2,TRUE))</f>
        <v>6</v>
      </c>
      <c r="C38" s="19">
        <f ca="1">IF(A38=0,0,A38-OFFSET(Catégories!$D$18,0,B38-1,,))</f>
        <v>1</v>
      </c>
      <c r="F38" s="1" t="str">
        <f ca="1">IF(A38=0,0,INDEX(Catégories!$D$20:$R$20,1,'Echantillon (4)'!B38))</f>
        <v>6. Textiles sanitaires</v>
      </c>
      <c r="G38" s="1" t="str">
        <f ca="1">IF(A38=0,0,INDEX(OFFSET(Catégories!$D$21:$D$31,0,0,10,Catégories!$C$17),'Echantillon (4)'!C38,'Echantillon (4)'!B38))</f>
        <v xml:space="preserve">6.1 Fraction hygiénique </v>
      </c>
      <c r="I38" s="41">
        <v>0</v>
      </c>
      <c r="J38" s="41">
        <v>0</v>
      </c>
      <c r="K38" s="41">
        <f t="shared" si="7"/>
        <v>0</v>
      </c>
      <c r="L38" s="6"/>
      <c r="M38" s="38">
        <f t="shared" si="8"/>
        <v>0</v>
      </c>
      <c r="N38" s="38"/>
      <c r="O38" s="38">
        <f t="shared" si="9"/>
        <v>0</v>
      </c>
      <c r="Q38" s="41">
        <v>0</v>
      </c>
      <c r="R38" s="41">
        <v>0</v>
      </c>
      <c r="S38" s="41">
        <f t="shared" si="10"/>
        <v>0</v>
      </c>
      <c r="T38" s="6"/>
      <c r="U38" s="38">
        <f t="shared" si="11"/>
        <v>0</v>
      </c>
      <c r="V38" s="38"/>
      <c r="W38" s="38">
        <f t="shared" si="12"/>
        <v>0</v>
      </c>
      <c r="Y38" s="41">
        <v>5</v>
      </c>
      <c r="Z38" s="41">
        <v>0</v>
      </c>
      <c r="AA38" s="41">
        <f t="shared" si="13"/>
        <v>5</v>
      </c>
      <c r="AB38" s="6"/>
      <c r="AC38" s="38">
        <f t="shared" ca="1" si="14"/>
        <v>0.90909090909090906</v>
      </c>
      <c r="AD38" s="38"/>
      <c r="AE38" s="38">
        <f t="shared" si="15"/>
        <v>0.43103448275862072</v>
      </c>
      <c r="AH38" s="41">
        <f t="shared" si="16"/>
        <v>0</v>
      </c>
      <c r="AI38" s="41">
        <f t="shared" si="2"/>
        <v>0</v>
      </c>
      <c r="AJ38" s="41">
        <f t="shared" si="3"/>
        <v>84.568965517241381</v>
      </c>
      <c r="AK38" s="41">
        <f t="shared" ca="1" si="17"/>
        <v>84.568965517241381</v>
      </c>
      <c r="AL38" s="38">
        <f t="shared" ca="1" si="18"/>
        <v>0.90909090909090906</v>
      </c>
      <c r="AO38" s="1" t="str">
        <f ca="1">IF(A38=0,0,INDEX(OFFSET(Catégories!$D$21:$D$31,0,0,10,Catégories!$C$17),'Echantillon (4)'!C38,'Echantillon (4)'!B38))</f>
        <v xml:space="preserve">6.1 Fraction hygiénique </v>
      </c>
      <c r="AP38" s="38">
        <f t="shared" ca="1" si="4"/>
        <v>0.15376175548589341</v>
      </c>
      <c r="AR38" s="19">
        <f t="shared" si="23"/>
        <v>0</v>
      </c>
      <c r="AS38" s="1">
        <f>IF(AR38=0,0,INDEX(Catégories!$D$20:$R$20,1,'Echantillon (4)'!AR38))</f>
        <v>0</v>
      </c>
      <c r="AT38" s="38">
        <f t="shared" ca="1" si="19"/>
        <v>0</v>
      </c>
      <c r="AU38" s="19">
        <f t="shared" si="24"/>
        <v>0</v>
      </c>
      <c r="AV38" s="1">
        <f>IF(AU38=0,0,INDEX(Catégories!$D$20:$R$20,1,'Echantillon (4)'!AU38))</f>
        <v>0</v>
      </c>
      <c r="AW38" s="38">
        <f t="shared" ca="1" si="26"/>
        <v>0</v>
      </c>
      <c r="AX38" s="38"/>
      <c r="AY38" s="40">
        <f t="shared" ca="1" si="20"/>
        <v>0</v>
      </c>
      <c r="AZ38" s="7"/>
      <c r="BA38" s="9">
        <f t="shared" ca="1" si="5"/>
        <v>0</v>
      </c>
      <c r="BC38" s="10">
        <f t="shared" ca="1" si="6"/>
        <v>0</v>
      </c>
      <c r="BD38" s="19">
        <f t="shared" si="25"/>
        <v>0</v>
      </c>
      <c r="BE38" s="1">
        <f>IF(BD38=0,0,INDEX(Catégories!$D$20:$R$20,1,'Echantillon (4)'!BD38))</f>
        <v>0</v>
      </c>
      <c r="BF38" s="38">
        <f t="shared" ca="1" si="21"/>
        <v>0</v>
      </c>
    </row>
    <row r="39" spans="1:58" x14ac:dyDescent="0.3">
      <c r="A39" s="53">
        <f t="shared" ca="1" si="22"/>
        <v>18</v>
      </c>
      <c r="B39" s="19">
        <f ca="1">IF(A39=0,0,HLOOKUP(A39-1,OFFSET(Catégories!$D$18:$D$19,0,0,2,Catégories!$C$17),2,TRUE))</f>
        <v>6</v>
      </c>
      <c r="C39" s="19">
        <f ca="1">IF(A39=0,0,A39-OFFSET(Catégories!$D$18,0,B39-1,,))</f>
        <v>2</v>
      </c>
      <c r="F39" s="1" t="str">
        <f ca="1">IF(A39=0,0,INDEX(Catégories!$D$20:$R$20,1,'Echantillon (4)'!B39))</f>
        <v>6. Textiles sanitaires</v>
      </c>
      <c r="G39" s="1" t="str">
        <f ca="1">IF(A39=0,0,INDEX(OFFSET(Catégories!$D$21:$D$31,0,0,10,Catégories!$C$17),'Echantillon (4)'!C39,'Echantillon (4)'!B39))</f>
        <v xml:space="preserve">6.2 Fraction papiers souillés </v>
      </c>
      <c r="I39" s="41">
        <v>0</v>
      </c>
      <c r="J39" s="41">
        <v>0</v>
      </c>
      <c r="K39" s="41">
        <f t="shared" si="7"/>
        <v>0</v>
      </c>
      <c r="L39" s="6"/>
      <c r="M39" s="38">
        <f t="shared" si="8"/>
        <v>0</v>
      </c>
      <c r="N39" s="38"/>
      <c r="O39" s="38">
        <f t="shared" si="9"/>
        <v>0</v>
      </c>
      <c r="Q39" s="41">
        <v>0</v>
      </c>
      <c r="R39" s="41">
        <v>0</v>
      </c>
      <c r="S39" s="41">
        <f t="shared" si="10"/>
        <v>0</v>
      </c>
      <c r="T39" s="6"/>
      <c r="U39" s="38">
        <f t="shared" si="11"/>
        <v>0</v>
      </c>
      <c r="V39" s="38"/>
      <c r="W39" s="38">
        <f t="shared" si="12"/>
        <v>0</v>
      </c>
      <c r="Y39" s="41">
        <v>0.5</v>
      </c>
      <c r="Z39" s="41">
        <v>0</v>
      </c>
      <c r="AA39" s="41">
        <f t="shared" si="13"/>
        <v>0.5</v>
      </c>
      <c r="AB39" s="6"/>
      <c r="AC39" s="38">
        <f t="shared" ca="1" si="14"/>
        <v>9.0909090909090912E-2</v>
      </c>
      <c r="AD39" s="38"/>
      <c r="AE39" s="38">
        <f t="shared" si="15"/>
        <v>4.3103448275862072E-2</v>
      </c>
      <c r="AH39" s="41">
        <f t="shared" si="16"/>
        <v>0</v>
      </c>
      <c r="AI39" s="41">
        <f t="shared" si="2"/>
        <v>0</v>
      </c>
      <c r="AJ39" s="41">
        <f t="shared" si="3"/>
        <v>8.456896551724137</v>
      </c>
      <c r="AK39" s="41">
        <f t="shared" ca="1" si="17"/>
        <v>8.456896551724137</v>
      </c>
      <c r="AL39" s="38">
        <f t="shared" ca="1" si="18"/>
        <v>9.0909090909090898E-2</v>
      </c>
      <c r="AO39" s="1" t="str">
        <f ca="1">IF(A39=0,0,INDEX(OFFSET(Catégories!$D$21:$D$31,0,0,10,Catégories!$C$17),'Echantillon (4)'!C39,'Echantillon (4)'!B39))</f>
        <v xml:space="preserve">6.2 Fraction papiers souillés </v>
      </c>
      <c r="AP39" s="38">
        <f t="shared" ca="1" si="4"/>
        <v>1.5376175548589339E-2</v>
      </c>
      <c r="AR39" s="19">
        <f t="shared" si="23"/>
        <v>0</v>
      </c>
      <c r="AS39" s="1">
        <f>IF(AR39=0,0,INDEX(Catégories!$D$20:$R$20,1,'Echantillon (4)'!AR39))</f>
        <v>0</v>
      </c>
      <c r="AT39" s="38">
        <f t="shared" ca="1" si="19"/>
        <v>0</v>
      </c>
      <c r="AU39" s="19">
        <f t="shared" si="24"/>
        <v>0</v>
      </c>
      <c r="AV39" s="1">
        <f>IF(AU39=0,0,INDEX(Catégories!$D$20:$R$20,1,'Echantillon (4)'!AU39))</f>
        <v>0</v>
      </c>
      <c r="AW39" s="38">
        <f t="shared" ca="1" si="26"/>
        <v>0</v>
      </c>
      <c r="AX39" s="38"/>
      <c r="AY39" s="40">
        <f t="shared" ca="1" si="20"/>
        <v>0</v>
      </c>
      <c r="AZ39" s="7"/>
      <c r="BA39" s="9">
        <f t="shared" ca="1" si="5"/>
        <v>0</v>
      </c>
      <c r="BC39" s="10">
        <f t="shared" ca="1" si="6"/>
        <v>0</v>
      </c>
      <c r="BD39" s="19">
        <f t="shared" si="25"/>
        <v>0</v>
      </c>
      <c r="BE39" s="1">
        <f>IF(BD39=0,0,INDEX(Catégories!$D$20:$R$20,1,'Echantillon (4)'!BD39))</f>
        <v>0</v>
      </c>
      <c r="BF39" s="38">
        <f t="shared" ca="1" si="21"/>
        <v>0</v>
      </c>
    </row>
    <row r="40" spans="1:58" x14ac:dyDescent="0.3">
      <c r="A40" s="53">
        <f t="shared" ca="1" si="22"/>
        <v>19</v>
      </c>
      <c r="B40" s="19">
        <f ca="1">IF(A40=0,0,HLOOKUP(A40-1,OFFSET(Catégories!$D$18:$D$19,0,0,2,Catégories!$C$17),2,TRUE))</f>
        <v>7</v>
      </c>
      <c r="C40" s="19">
        <f ca="1">IF(A40=0,0,A40-OFFSET(Catégories!$D$18,0,B40-1,,))</f>
        <v>1</v>
      </c>
      <c r="F40" s="1" t="str">
        <f ca="1">IF(A40=0,0,INDEX(Catégories!$D$20:$R$20,1,'Echantillon (4)'!B40))</f>
        <v>7. Plastiques</v>
      </c>
      <c r="G40" s="1" t="str">
        <f ca="1">IF(A40=0,0,INDEX(OFFSET(Catégories!$D$21:$D$31,0,0,10,Catégories!$C$17),'Echantillon (4)'!C40,'Echantillon (4)'!B40))</f>
        <v>7,1 Sacs de caisse</v>
      </c>
      <c r="I40" s="41">
        <v>1</v>
      </c>
      <c r="J40" s="41">
        <v>0</v>
      </c>
      <c r="K40" s="41">
        <f t="shared" si="7"/>
        <v>1</v>
      </c>
      <c r="L40" s="6"/>
      <c r="M40" s="38">
        <f t="shared" ca="1" si="8"/>
        <v>1</v>
      </c>
      <c r="N40" s="38"/>
      <c r="O40" s="38">
        <f t="shared" si="9"/>
        <v>0.2</v>
      </c>
      <c r="Q40" s="41">
        <v>0</v>
      </c>
      <c r="R40" s="41">
        <v>0</v>
      </c>
      <c r="S40" s="41">
        <f t="shared" si="10"/>
        <v>0</v>
      </c>
      <c r="T40" s="6"/>
      <c r="U40" s="38">
        <f t="shared" si="11"/>
        <v>0</v>
      </c>
      <c r="V40" s="38"/>
      <c r="W40" s="38">
        <f t="shared" si="12"/>
        <v>0</v>
      </c>
      <c r="Y40" s="41">
        <v>0.1</v>
      </c>
      <c r="Z40" s="41">
        <v>0</v>
      </c>
      <c r="AA40" s="41">
        <f t="shared" si="13"/>
        <v>0.1</v>
      </c>
      <c r="AB40" s="6"/>
      <c r="AC40" s="38">
        <f t="shared" ca="1" si="14"/>
        <v>0.2</v>
      </c>
      <c r="AD40" s="38"/>
      <c r="AE40" s="38">
        <f t="shared" si="15"/>
        <v>8.6206896551724137E-3</v>
      </c>
      <c r="AH40" s="41">
        <f t="shared" si="16"/>
        <v>1</v>
      </c>
      <c r="AI40" s="41">
        <f t="shared" si="2"/>
        <v>0</v>
      </c>
      <c r="AJ40" s="41">
        <f t="shared" si="3"/>
        <v>1.6913793103448278</v>
      </c>
      <c r="AK40" s="41">
        <f t="shared" ca="1" si="17"/>
        <v>2.6913793103448276</v>
      </c>
      <c r="AL40" s="38">
        <f t="shared" ca="1" si="18"/>
        <v>0.28459434822242474</v>
      </c>
      <c r="AO40" s="1" t="str">
        <f ca="1">IF(A40=0,0,INDEX(OFFSET(Catégories!$D$21:$D$31,0,0,10,Catégories!$C$17),'Echantillon (4)'!C40,'Echantillon (4)'!B40))</f>
        <v>7,1 Sacs de caisse</v>
      </c>
      <c r="AP40" s="38">
        <f t="shared" ca="1" si="4"/>
        <v>4.8934169278996862E-3</v>
      </c>
      <c r="AR40" s="19">
        <f t="shared" si="23"/>
        <v>0</v>
      </c>
      <c r="AS40" s="1">
        <f>IF(AR40=0,0,INDEX(Catégories!$D$20:$R$20,1,'Echantillon (4)'!AR40))</f>
        <v>0</v>
      </c>
      <c r="AT40" s="38">
        <f t="shared" ca="1" si="19"/>
        <v>0</v>
      </c>
      <c r="AU40" s="19">
        <f t="shared" si="24"/>
        <v>0</v>
      </c>
      <c r="AV40" s="1">
        <f>IF(AU40=0,0,INDEX(Catégories!$D$20:$R$20,1,'Echantillon (4)'!AU40))</f>
        <v>0</v>
      </c>
      <c r="AW40" s="38">
        <f t="shared" ca="1" si="26"/>
        <v>0</v>
      </c>
      <c r="AX40" s="38"/>
      <c r="AY40" s="40">
        <f t="shared" ca="1" si="20"/>
        <v>0</v>
      </c>
      <c r="AZ40" s="7"/>
      <c r="BA40" s="9">
        <f t="shared" ca="1" si="5"/>
        <v>0</v>
      </c>
      <c r="BC40" s="10">
        <f t="shared" ca="1" si="6"/>
        <v>0</v>
      </c>
      <c r="BD40" s="19">
        <f t="shared" si="25"/>
        <v>0</v>
      </c>
      <c r="BE40" s="1">
        <f>IF(BD40=0,0,INDEX(Catégories!$D$20:$R$20,1,'Echantillon (4)'!BD40))</f>
        <v>0</v>
      </c>
      <c r="BF40" s="38">
        <f t="shared" ca="1" si="21"/>
        <v>0</v>
      </c>
    </row>
    <row r="41" spans="1:58" x14ac:dyDescent="0.3">
      <c r="A41" s="53">
        <f t="shared" ca="1" si="22"/>
        <v>20</v>
      </c>
      <c r="B41" s="19">
        <f ca="1">IF(A41=0,0,HLOOKUP(A41-1,OFFSET(Catégories!$D$18:$D$19,0,0,2,Catégories!$C$17),2,TRUE))</f>
        <v>7</v>
      </c>
      <c r="C41" s="19">
        <f ca="1">IF(A41=0,0,A41-OFFSET(Catégories!$D$18,0,B41-1,,))</f>
        <v>2</v>
      </c>
      <c r="F41" s="1" t="str">
        <f ca="1">IF(A41=0,0,INDEX(Catégories!$D$20:$R$20,1,'Echantillon (4)'!B41))</f>
        <v>7. Plastiques</v>
      </c>
      <c r="G41" s="1" t="str">
        <f ca="1">IF(A41=0,0,INDEX(OFFSET(Catégories!$D$21:$D$31,0,0,10,Catégories!$C$17),'Echantillon (4)'!C41,'Echantillon (4)'!B41))</f>
        <v xml:space="preserve">7.2 Autres films polyoléfines 
(PE et PP) </v>
      </c>
      <c r="I41" s="41">
        <v>0</v>
      </c>
      <c r="J41" s="41">
        <v>0</v>
      </c>
      <c r="K41" s="41">
        <f t="shared" si="7"/>
        <v>0</v>
      </c>
      <c r="L41" s="6"/>
      <c r="M41" s="38">
        <f t="shared" si="8"/>
        <v>0</v>
      </c>
      <c r="N41" s="38"/>
      <c r="O41" s="38">
        <f t="shared" si="9"/>
        <v>0</v>
      </c>
      <c r="Q41" s="41">
        <v>0</v>
      </c>
      <c r="R41" s="41">
        <v>0</v>
      </c>
      <c r="S41" s="41">
        <f t="shared" si="10"/>
        <v>0</v>
      </c>
      <c r="T41" s="6"/>
      <c r="U41" s="38">
        <f t="shared" si="11"/>
        <v>0</v>
      </c>
      <c r="V41" s="38"/>
      <c r="W41" s="38">
        <f t="shared" si="12"/>
        <v>0</v>
      </c>
      <c r="Y41" s="41">
        <v>0</v>
      </c>
      <c r="Z41" s="41">
        <v>0</v>
      </c>
      <c r="AA41" s="41">
        <f t="shared" si="13"/>
        <v>0</v>
      </c>
      <c r="AB41" s="6"/>
      <c r="AC41" s="38">
        <f t="shared" si="14"/>
        <v>0</v>
      </c>
      <c r="AD41" s="38"/>
      <c r="AE41" s="38">
        <f t="shared" si="15"/>
        <v>0</v>
      </c>
      <c r="AH41" s="41">
        <f t="shared" si="16"/>
        <v>0</v>
      </c>
      <c r="AI41" s="41">
        <f t="shared" si="2"/>
        <v>0</v>
      </c>
      <c r="AJ41" s="41">
        <f t="shared" si="3"/>
        <v>0</v>
      </c>
      <c r="AK41" s="41">
        <f t="shared" ca="1" si="17"/>
        <v>0</v>
      </c>
      <c r="AL41" s="38">
        <f t="shared" ca="1" si="18"/>
        <v>0</v>
      </c>
      <c r="AO41" s="1" t="str">
        <f ca="1">IF(A41=0,0,INDEX(OFFSET(Catégories!$D$21:$D$31,0,0,10,Catégories!$C$17),'Echantillon (4)'!C41,'Echantillon (4)'!B41))</f>
        <v xml:space="preserve">7.2 Autres films polyoléfines 
(PE et PP) </v>
      </c>
      <c r="AP41" s="38">
        <f t="shared" ca="1" si="4"/>
        <v>0</v>
      </c>
      <c r="AR41" s="19">
        <f t="shared" si="23"/>
        <v>0</v>
      </c>
      <c r="AS41" s="1">
        <f>IF(AR41=0,0,INDEX(Catégories!$D$20:$R$20,1,'Echantillon (4)'!AR41))</f>
        <v>0</v>
      </c>
      <c r="AT41" s="38">
        <f t="shared" ca="1" si="19"/>
        <v>0</v>
      </c>
      <c r="AU41" s="19">
        <f t="shared" si="24"/>
        <v>0</v>
      </c>
      <c r="AV41" s="1">
        <f>IF(AU41=0,0,INDEX(Catégories!$D$20:$R$20,1,'Echantillon (4)'!AU41))</f>
        <v>0</v>
      </c>
      <c r="AW41" s="38">
        <f t="shared" ca="1" si="26"/>
        <v>0</v>
      </c>
      <c r="AX41" s="38"/>
      <c r="AY41" s="40">
        <f t="shared" ca="1" si="20"/>
        <v>0</v>
      </c>
      <c r="AZ41" s="7"/>
      <c r="BA41" s="9">
        <f t="shared" ca="1" si="5"/>
        <v>0</v>
      </c>
      <c r="BC41" s="10">
        <f t="shared" ca="1" si="6"/>
        <v>0</v>
      </c>
      <c r="BD41" s="19">
        <f t="shared" si="25"/>
        <v>0</v>
      </c>
      <c r="BE41" s="1">
        <f>IF(BD41=0,0,INDEX(Catégories!$D$20:$R$20,1,'Echantillon (4)'!BD41))</f>
        <v>0</v>
      </c>
      <c r="BF41" s="38">
        <f t="shared" ca="1" si="21"/>
        <v>0</v>
      </c>
    </row>
    <row r="42" spans="1:58" x14ac:dyDescent="0.3">
      <c r="A42" s="53">
        <f t="shared" ca="1" si="22"/>
        <v>21</v>
      </c>
      <c r="B42" s="19">
        <f ca="1">IF(A42=0,0,HLOOKUP(A42-1,OFFSET(Catégories!$D$18:$D$19,0,0,2,Catégories!$C$17),2,TRUE))</f>
        <v>7</v>
      </c>
      <c r="C42" s="19">
        <f ca="1">IF(A42=0,0,A42-OFFSET(Catégories!$D$18,0,B42-1,,))</f>
        <v>3</v>
      </c>
      <c r="F42" s="1" t="str">
        <f ca="1">IF(A42=0,0,INDEX(Catégories!$D$20:$R$20,1,'Echantillon (4)'!B42))</f>
        <v>7. Plastiques</v>
      </c>
      <c r="G42" s="1" t="str">
        <f ca="1">IF(A42=0,0,INDEX(OFFSET(Catégories!$D$21:$D$31,0,0,10,Catégories!$C$17),'Echantillon (4)'!C42,'Echantillon (4)'!B42))</f>
        <v>7.3 Bouteilles d'eau</v>
      </c>
      <c r="I42" s="41">
        <v>0</v>
      </c>
      <c r="J42" s="41">
        <v>0</v>
      </c>
      <c r="K42" s="41">
        <f t="shared" si="7"/>
        <v>0</v>
      </c>
      <c r="L42" s="6"/>
      <c r="M42" s="38">
        <f t="shared" si="8"/>
        <v>0</v>
      </c>
      <c r="N42" s="38"/>
      <c r="O42" s="38">
        <f t="shared" si="9"/>
        <v>0</v>
      </c>
      <c r="Q42" s="41">
        <v>0</v>
      </c>
      <c r="R42" s="41">
        <v>0</v>
      </c>
      <c r="S42" s="41">
        <f t="shared" si="10"/>
        <v>0</v>
      </c>
      <c r="T42" s="6"/>
      <c r="U42" s="38">
        <f t="shared" si="11"/>
        <v>0</v>
      </c>
      <c r="V42" s="38"/>
      <c r="W42" s="38">
        <f t="shared" si="12"/>
        <v>0</v>
      </c>
      <c r="Y42" s="41">
        <v>0</v>
      </c>
      <c r="Z42" s="41">
        <v>0</v>
      </c>
      <c r="AA42" s="41">
        <f t="shared" si="13"/>
        <v>0</v>
      </c>
      <c r="AB42" s="6"/>
      <c r="AC42" s="38">
        <f t="shared" si="14"/>
        <v>0</v>
      </c>
      <c r="AD42" s="38"/>
      <c r="AE42" s="38">
        <f t="shared" si="15"/>
        <v>0</v>
      </c>
      <c r="AH42" s="41">
        <f t="shared" si="16"/>
        <v>0</v>
      </c>
      <c r="AI42" s="41">
        <f t="shared" si="2"/>
        <v>0</v>
      </c>
      <c r="AJ42" s="41">
        <f t="shared" si="3"/>
        <v>0</v>
      </c>
      <c r="AK42" s="41">
        <f t="shared" ca="1" si="17"/>
        <v>0</v>
      </c>
      <c r="AL42" s="38">
        <f t="shared" ca="1" si="18"/>
        <v>0</v>
      </c>
      <c r="AO42" s="1" t="str">
        <f ca="1">IF(A42=0,0,INDEX(OFFSET(Catégories!$D$21:$D$31,0,0,10,Catégories!$C$17),'Echantillon (4)'!C42,'Echantillon (4)'!B42))</f>
        <v>7.3 Bouteilles d'eau</v>
      </c>
      <c r="AP42" s="38">
        <f t="shared" ca="1" si="4"/>
        <v>0</v>
      </c>
      <c r="AR42" s="19">
        <f t="shared" si="23"/>
        <v>0</v>
      </c>
      <c r="AS42" s="1">
        <f>IF(AR42=0,0,INDEX(Catégories!$D$20:$R$20,1,'Echantillon (4)'!AR42))</f>
        <v>0</v>
      </c>
      <c r="AT42" s="38">
        <f t="shared" ca="1" si="19"/>
        <v>0</v>
      </c>
      <c r="AU42" s="19">
        <f t="shared" si="24"/>
        <v>0</v>
      </c>
      <c r="AV42" s="1">
        <f>IF(AU42=0,0,INDEX(Catégories!$D$20:$R$20,1,'Echantillon (4)'!AU42))</f>
        <v>0</v>
      </c>
      <c r="AW42" s="38">
        <f t="shared" ca="1" si="26"/>
        <v>0</v>
      </c>
      <c r="AX42" s="38"/>
      <c r="AY42" s="40">
        <f t="shared" ca="1" si="20"/>
        <v>0</v>
      </c>
      <c r="AZ42" s="7"/>
      <c r="BA42" s="9">
        <f t="shared" ca="1" si="5"/>
        <v>0</v>
      </c>
      <c r="BC42" s="10">
        <f t="shared" ca="1" si="6"/>
        <v>0</v>
      </c>
      <c r="BD42" s="19">
        <f t="shared" si="25"/>
        <v>0</v>
      </c>
      <c r="BE42" s="1">
        <f>IF(BD42=0,0,INDEX(Catégories!$D$20:$R$20,1,'Echantillon (4)'!BD42))</f>
        <v>0</v>
      </c>
      <c r="BF42" s="38">
        <f t="shared" ca="1" si="21"/>
        <v>0</v>
      </c>
    </row>
    <row r="43" spans="1:58" x14ac:dyDescent="0.3">
      <c r="A43" s="53">
        <f t="shared" ca="1" si="22"/>
        <v>22</v>
      </c>
      <c r="B43" s="19">
        <f ca="1">IF(A43=0,0,HLOOKUP(A43-1,OFFSET(Catégories!$D$18:$D$19,0,0,2,Catégories!$C$17),2,TRUE))</f>
        <v>7</v>
      </c>
      <c r="C43" s="19">
        <f ca="1">IF(A43=0,0,A43-OFFSET(Catégories!$D$18,0,B43-1,,))</f>
        <v>4</v>
      </c>
      <c r="F43" s="1" t="str">
        <f ca="1">IF(A43=0,0,INDEX(Catégories!$D$20:$R$20,1,'Echantillon (4)'!B43))</f>
        <v>7. Plastiques</v>
      </c>
      <c r="G43" s="1" t="str">
        <f ca="1">IF(A43=0,0,INDEX(OFFSET(Catégories!$D$21:$D$31,0,0,10,Catégories!$C$17),'Echantillon (4)'!C43,'Echantillon (4)'!B43))</f>
        <v xml:space="preserve">7.4 Bouteilles et flacons en PET </v>
      </c>
      <c r="I43" s="41">
        <v>0</v>
      </c>
      <c r="J43" s="41">
        <v>0</v>
      </c>
      <c r="K43" s="41">
        <f t="shared" si="7"/>
        <v>0</v>
      </c>
      <c r="L43" s="6"/>
      <c r="M43" s="38">
        <f t="shared" si="8"/>
        <v>0</v>
      </c>
      <c r="N43" s="38"/>
      <c r="O43" s="38">
        <f t="shared" si="9"/>
        <v>0</v>
      </c>
      <c r="Q43" s="41">
        <v>0</v>
      </c>
      <c r="R43" s="41">
        <v>0</v>
      </c>
      <c r="S43" s="41">
        <f t="shared" si="10"/>
        <v>0</v>
      </c>
      <c r="T43" s="6"/>
      <c r="U43" s="38">
        <f t="shared" si="11"/>
        <v>0</v>
      </c>
      <c r="V43" s="38"/>
      <c r="W43" s="38">
        <f t="shared" si="12"/>
        <v>0</v>
      </c>
      <c r="Y43" s="41">
        <v>0.2</v>
      </c>
      <c r="Z43" s="41">
        <v>0</v>
      </c>
      <c r="AA43" s="41">
        <f t="shared" si="13"/>
        <v>0.2</v>
      </c>
      <c r="AB43" s="6"/>
      <c r="AC43" s="38">
        <f t="shared" ca="1" si="14"/>
        <v>0.4</v>
      </c>
      <c r="AD43" s="38"/>
      <c r="AE43" s="38">
        <f t="shared" si="15"/>
        <v>1.7241379310344827E-2</v>
      </c>
      <c r="AH43" s="41">
        <f t="shared" si="16"/>
        <v>0</v>
      </c>
      <c r="AI43" s="41">
        <f t="shared" si="2"/>
        <v>0</v>
      </c>
      <c r="AJ43" s="41">
        <f t="shared" si="3"/>
        <v>3.3827586206896556</v>
      </c>
      <c r="AK43" s="41">
        <f t="shared" ca="1" si="17"/>
        <v>3.3827586206896556</v>
      </c>
      <c r="AL43" s="38">
        <f t="shared" ca="1" si="18"/>
        <v>0.3577028258887876</v>
      </c>
      <c r="AO43" s="1" t="str">
        <f ca="1">IF(A43=0,0,INDEX(OFFSET(Catégories!$D$21:$D$31,0,0,10,Catégories!$C$17),'Echantillon (4)'!C43,'Echantillon (4)'!B43))</f>
        <v xml:space="preserve">7.4 Bouteilles et flacons en PET </v>
      </c>
      <c r="AP43" s="38">
        <f t="shared" ca="1" si="4"/>
        <v>6.1504702194357377E-3</v>
      </c>
      <c r="AR43" s="19">
        <f t="shared" si="23"/>
        <v>0</v>
      </c>
      <c r="AS43" s="1">
        <f>IF(AR43=0,0,INDEX(Catégories!$D$20:$R$20,1,'Echantillon (4)'!AR43))</f>
        <v>0</v>
      </c>
      <c r="AT43" s="38">
        <f t="shared" ca="1" si="19"/>
        <v>0</v>
      </c>
      <c r="AU43" s="19">
        <f t="shared" si="24"/>
        <v>0</v>
      </c>
      <c r="AV43" s="1">
        <f>IF(AU43=0,0,INDEX(Catégories!$D$20:$R$20,1,'Echantillon (4)'!AU43))</f>
        <v>0</v>
      </c>
      <c r="AW43" s="38">
        <f t="shared" ca="1" si="26"/>
        <v>0</v>
      </c>
      <c r="AX43" s="38"/>
      <c r="AY43" s="40">
        <f t="shared" ca="1" si="20"/>
        <v>0</v>
      </c>
      <c r="AZ43" s="7"/>
      <c r="BA43" s="9">
        <f t="shared" ca="1" si="5"/>
        <v>0</v>
      </c>
      <c r="BC43" s="10">
        <f t="shared" ca="1" si="6"/>
        <v>0</v>
      </c>
      <c r="BD43" s="19">
        <f t="shared" si="25"/>
        <v>0</v>
      </c>
      <c r="BE43" s="1">
        <f>IF(BD43=0,0,INDEX(Catégories!$D$20:$R$20,1,'Echantillon (4)'!BD43))</f>
        <v>0</v>
      </c>
      <c r="BF43" s="38">
        <f t="shared" ca="1" si="21"/>
        <v>0</v>
      </c>
    </row>
    <row r="44" spans="1:58" x14ac:dyDescent="0.3">
      <c r="A44" s="53">
        <f t="shared" ca="1" si="22"/>
        <v>23</v>
      </c>
      <c r="B44" s="19">
        <f ca="1">IF(A44=0,0,HLOOKUP(A44-1,OFFSET(Catégories!$D$18:$D$19,0,0,2,Catégories!$C$17),2,TRUE))</f>
        <v>7</v>
      </c>
      <c r="C44" s="19">
        <f ca="1">IF(A44=0,0,A44-OFFSET(Catégories!$D$18,0,B44-1,,))</f>
        <v>5</v>
      </c>
      <c r="F44" s="1" t="str">
        <f ca="1">IF(A44=0,0,INDEX(Catégories!$D$20:$R$20,1,'Echantillon (4)'!B44))</f>
        <v>7. Plastiques</v>
      </c>
      <c r="G44" s="1" t="str">
        <f ca="1">IF(A44=0,0,INDEX(OFFSET(Catégories!$D$21:$D$31,0,0,10,Catégories!$C$17),'Echantillon (4)'!C44,'Echantillon (4)'!B44))</f>
        <v>7.5 Bouteilles et flacons polyoléfines</v>
      </c>
      <c r="I44" s="41">
        <v>0</v>
      </c>
      <c r="J44" s="41">
        <v>0</v>
      </c>
      <c r="K44" s="41">
        <f t="shared" si="7"/>
        <v>0</v>
      </c>
      <c r="L44" s="6"/>
      <c r="M44" s="38">
        <f t="shared" si="8"/>
        <v>0</v>
      </c>
      <c r="N44" s="38"/>
      <c r="O44" s="38">
        <f t="shared" si="9"/>
        <v>0</v>
      </c>
      <c r="Q44" s="41">
        <v>0</v>
      </c>
      <c r="R44" s="41">
        <v>0</v>
      </c>
      <c r="S44" s="41">
        <f t="shared" si="10"/>
        <v>0</v>
      </c>
      <c r="T44" s="6"/>
      <c r="U44" s="38">
        <f t="shared" si="11"/>
        <v>0</v>
      </c>
      <c r="V44" s="38"/>
      <c r="W44" s="38">
        <f t="shared" si="12"/>
        <v>0</v>
      </c>
      <c r="Y44" s="41">
        <v>0.2</v>
      </c>
      <c r="Z44" s="41">
        <v>0</v>
      </c>
      <c r="AA44" s="41">
        <f t="shared" si="13"/>
        <v>0.2</v>
      </c>
      <c r="AB44" s="6"/>
      <c r="AC44" s="38">
        <f t="shared" ca="1" si="14"/>
        <v>0.4</v>
      </c>
      <c r="AD44" s="38"/>
      <c r="AE44" s="38">
        <f t="shared" si="15"/>
        <v>1.7241379310344827E-2</v>
      </c>
      <c r="AH44" s="41">
        <f t="shared" si="16"/>
        <v>0</v>
      </c>
      <c r="AI44" s="41">
        <f t="shared" si="2"/>
        <v>0</v>
      </c>
      <c r="AJ44" s="41">
        <f t="shared" si="3"/>
        <v>3.3827586206896556</v>
      </c>
      <c r="AK44" s="41">
        <f t="shared" ca="1" si="17"/>
        <v>3.3827586206896556</v>
      </c>
      <c r="AL44" s="38">
        <f t="shared" ca="1" si="18"/>
        <v>0.3577028258887876</v>
      </c>
      <c r="AO44" s="1" t="str">
        <f ca="1">IF(A44=0,0,INDEX(OFFSET(Catégories!$D$21:$D$31,0,0,10,Catégories!$C$17),'Echantillon (4)'!C44,'Echantillon (4)'!B44))</f>
        <v>7.5 Bouteilles et flacons polyoléfines</v>
      </c>
      <c r="AP44" s="38">
        <f t="shared" ca="1" si="4"/>
        <v>6.1504702194357377E-3</v>
      </c>
      <c r="AT44" s="38">
        <f t="shared" ca="1" si="19"/>
        <v>0</v>
      </c>
      <c r="AW44" s="36"/>
      <c r="AX44" s="36"/>
      <c r="AY44" s="40">
        <f t="shared" si="20"/>
        <v>0</v>
      </c>
      <c r="BA44" s="9">
        <f t="shared" ca="1" si="5"/>
        <v>0</v>
      </c>
      <c r="BC44" s="10">
        <f t="shared" ca="1" si="6"/>
        <v>0</v>
      </c>
      <c r="BF44" s="38">
        <f t="shared" ca="1" si="21"/>
        <v>0</v>
      </c>
    </row>
    <row r="45" spans="1:58" x14ac:dyDescent="0.3">
      <c r="A45" s="53">
        <f t="shared" ca="1" si="22"/>
        <v>24</v>
      </c>
      <c r="B45" s="19">
        <f ca="1">IF(A45=0,0,HLOOKUP(A45-1,OFFSET(Catégories!$D$18:$D$19,0,0,2,Catégories!$C$17),2,TRUE))</f>
        <v>7</v>
      </c>
      <c r="C45" s="19">
        <f ca="1">IF(A45=0,0,A45-OFFSET(Catégories!$D$18,0,B45-1,,))</f>
        <v>6</v>
      </c>
      <c r="F45" s="1" t="str">
        <f ca="1">IF(A45=0,0,INDEX(Catégories!$D$20:$R$20,1,'Echantillon (4)'!B45))</f>
        <v>7. Plastiques</v>
      </c>
      <c r="G45" s="1" t="str">
        <f ca="1">IF(A45=0,0,INDEX(OFFSET(Catégories!$D$21:$D$31,0,0,10,Catégories!$C$17),'Echantillon (4)'!C45,'Echantillon (4)'!B45))</f>
        <v>7.6 Emballage polystyrène expansé</v>
      </c>
      <c r="I45" s="41">
        <v>0</v>
      </c>
      <c r="J45" s="41">
        <v>0</v>
      </c>
      <c r="K45" s="41">
        <f t="shared" si="7"/>
        <v>0</v>
      </c>
      <c r="L45" s="6"/>
      <c r="M45" s="38">
        <f t="shared" si="8"/>
        <v>0</v>
      </c>
      <c r="N45" s="38"/>
      <c r="O45" s="38">
        <f t="shared" si="9"/>
        <v>0</v>
      </c>
      <c r="Q45" s="41">
        <v>0</v>
      </c>
      <c r="R45" s="41">
        <v>0</v>
      </c>
      <c r="S45" s="41">
        <f t="shared" si="10"/>
        <v>0</v>
      </c>
      <c r="T45" s="6"/>
      <c r="U45" s="38">
        <f t="shared" si="11"/>
        <v>0</v>
      </c>
      <c r="V45" s="38"/>
      <c r="W45" s="38">
        <f t="shared" si="12"/>
        <v>0</v>
      </c>
      <c r="Y45" s="41">
        <v>0</v>
      </c>
      <c r="Z45" s="41">
        <v>0</v>
      </c>
      <c r="AA45" s="41">
        <f t="shared" si="13"/>
        <v>0</v>
      </c>
      <c r="AB45" s="6"/>
      <c r="AC45" s="38">
        <f t="shared" si="14"/>
        <v>0</v>
      </c>
      <c r="AD45" s="38"/>
      <c r="AE45" s="38">
        <f t="shared" si="15"/>
        <v>0</v>
      </c>
      <c r="AH45" s="41">
        <f t="shared" si="16"/>
        <v>0</v>
      </c>
      <c r="AI45" s="41">
        <f t="shared" si="2"/>
        <v>0</v>
      </c>
      <c r="AJ45" s="41">
        <f t="shared" si="3"/>
        <v>0</v>
      </c>
      <c r="AK45" s="41">
        <f t="shared" ca="1" si="17"/>
        <v>0</v>
      </c>
      <c r="AL45" s="38">
        <f t="shared" ca="1" si="18"/>
        <v>0</v>
      </c>
      <c r="AO45" s="1" t="str">
        <f ca="1">IF(A45=0,0,INDEX(OFFSET(Catégories!$D$21:$D$31,0,0,10,Catégories!$C$17),'Echantillon (4)'!C45,'Echantillon (4)'!B45))</f>
        <v>7.6 Emballage polystyrène expansé</v>
      </c>
      <c r="AP45" s="38">
        <f t="shared" ca="1" si="4"/>
        <v>0</v>
      </c>
      <c r="AT45" s="38">
        <f t="shared" ca="1" si="19"/>
        <v>0</v>
      </c>
      <c r="AW45" s="36"/>
      <c r="AX45" s="36"/>
      <c r="AY45" s="40">
        <f t="shared" si="20"/>
        <v>0</v>
      </c>
      <c r="BA45" s="9">
        <f t="shared" ca="1" si="5"/>
        <v>0</v>
      </c>
      <c r="BC45" s="10">
        <f t="shared" ca="1" si="6"/>
        <v>0</v>
      </c>
      <c r="BF45" s="38">
        <f t="shared" ca="1" si="21"/>
        <v>0</v>
      </c>
    </row>
    <row r="46" spans="1:58" x14ac:dyDescent="0.3">
      <c r="A46" s="53">
        <f t="shared" ca="1" si="22"/>
        <v>25</v>
      </c>
      <c r="B46" s="19">
        <f ca="1">IF(A46=0,0,HLOOKUP(A46-1,OFFSET(Catégories!$D$18:$D$19,0,0,2,Catégories!$C$17),2,TRUE))</f>
        <v>7</v>
      </c>
      <c r="C46" s="19">
        <f ca="1">IF(A46=0,0,A46-OFFSET(Catégories!$D$18,0,B46-1,,))</f>
        <v>7</v>
      </c>
      <c r="F46" s="1" t="str">
        <f ca="1">IF(A46=0,0,INDEX(Catégories!$D$20:$R$20,1,'Echantillon (4)'!B46))</f>
        <v>7. Plastiques</v>
      </c>
      <c r="G46" s="1" t="str">
        <f ca="1">IF(A46=0,0,INDEX(OFFSET(Catégories!$D$21:$D$31,0,0,10,Catégories!$C$17),'Echantillon (4)'!C46,'Echantillon (4)'!B46))</f>
        <v>7.7 Autres emballages plastiques</v>
      </c>
      <c r="I46" s="41">
        <v>0</v>
      </c>
      <c r="J46" s="41">
        <v>0</v>
      </c>
      <c r="K46" s="41">
        <f t="shared" si="7"/>
        <v>0</v>
      </c>
      <c r="L46" s="6"/>
      <c r="M46" s="38">
        <f t="shared" si="8"/>
        <v>0</v>
      </c>
      <c r="N46" s="38"/>
      <c r="O46" s="38">
        <f t="shared" si="9"/>
        <v>0</v>
      </c>
      <c r="Q46" s="41">
        <v>0</v>
      </c>
      <c r="R46" s="41">
        <v>0</v>
      </c>
      <c r="S46" s="41">
        <f t="shared" si="10"/>
        <v>0</v>
      </c>
      <c r="T46" s="6"/>
      <c r="U46" s="38">
        <f t="shared" si="11"/>
        <v>0</v>
      </c>
      <c r="V46" s="38"/>
      <c r="W46" s="38">
        <f t="shared" si="12"/>
        <v>0</v>
      </c>
      <c r="Y46" s="41">
        <v>0</v>
      </c>
      <c r="Z46" s="41">
        <v>0</v>
      </c>
      <c r="AA46" s="41">
        <f t="shared" si="13"/>
        <v>0</v>
      </c>
      <c r="AB46" s="6"/>
      <c r="AC46" s="38">
        <f t="shared" si="14"/>
        <v>0</v>
      </c>
      <c r="AD46" s="38"/>
      <c r="AE46" s="38">
        <f t="shared" si="15"/>
        <v>0</v>
      </c>
      <c r="AH46" s="41">
        <f t="shared" si="16"/>
        <v>0</v>
      </c>
      <c r="AI46" s="41">
        <f t="shared" si="2"/>
        <v>0</v>
      </c>
      <c r="AJ46" s="41">
        <f t="shared" si="3"/>
        <v>0</v>
      </c>
      <c r="AK46" s="41">
        <f t="shared" ca="1" si="17"/>
        <v>0</v>
      </c>
      <c r="AL46" s="38">
        <f t="shared" ca="1" si="18"/>
        <v>0</v>
      </c>
      <c r="AO46" s="1" t="str">
        <f ca="1">IF(A46=0,0,INDEX(OFFSET(Catégories!$D$21:$D$31,0,0,10,Catégories!$C$17),'Echantillon (4)'!C46,'Echantillon (4)'!B46))</f>
        <v>7.7 Autres emballages plastiques</v>
      </c>
      <c r="AP46" s="38">
        <f t="shared" ca="1" si="4"/>
        <v>0</v>
      </c>
      <c r="AT46" s="38">
        <f t="shared" ca="1" si="19"/>
        <v>0</v>
      </c>
      <c r="AW46" s="36"/>
      <c r="AX46" s="36"/>
      <c r="AY46" s="40">
        <f t="shared" si="20"/>
        <v>0</v>
      </c>
      <c r="BA46" s="9">
        <f t="shared" ca="1" si="5"/>
        <v>0</v>
      </c>
      <c r="BC46" s="10">
        <f t="shared" ca="1" si="6"/>
        <v>0</v>
      </c>
      <c r="BF46" s="38">
        <f t="shared" ca="1" si="21"/>
        <v>0</v>
      </c>
    </row>
    <row r="47" spans="1:58" x14ac:dyDescent="0.3">
      <c r="A47" s="53">
        <f t="shared" ca="1" si="22"/>
        <v>26</v>
      </c>
      <c r="B47" s="19">
        <f ca="1">IF(A47=0,0,HLOOKUP(A47-1,OFFSET(Catégories!$D$18:$D$19,0,0,2,Catégories!$C$17),2,TRUE))</f>
        <v>7</v>
      </c>
      <c r="C47" s="19">
        <f ca="1">IF(A47=0,0,A47-OFFSET(Catégories!$D$18,0,B47-1,,))</f>
        <v>8</v>
      </c>
      <c r="F47" s="1" t="str">
        <f ca="1">IF(A47=0,0,INDEX(Catégories!$D$20:$R$20,1,'Echantillon (4)'!B47))</f>
        <v>7. Plastiques</v>
      </c>
      <c r="G47" s="1" t="str">
        <f ca="1">IF(A47=0,0,INDEX(OFFSET(Catégories!$D$21:$D$31,0,0,10,Catégories!$C$17),'Echantillon (4)'!C47,'Echantillon (4)'!B47))</f>
        <v>7.8 Autres plastiques</v>
      </c>
      <c r="I47" s="41">
        <v>0</v>
      </c>
      <c r="J47" s="41">
        <v>0</v>
      </c>
      <c r="K47" s="41">
        <f t="shared" si="7"/>
        <v>0</v>
      </c>
      <c r="L47" s="6"/>
      <c r="M47" s="38">
        <f t="shared" si="8"/>
        <v>0</v>
      </c>
      <c r="N47" s="38"/>
      <c r="O47" s="38">
        <f t="shared" si="9"/>
        <v>0</v>
      </c>
      <c r="Q47" s="41">
        <v>0</v>
      </c>
      <c r="R47" s="41">
        <v>0</v>
      </c>
      <c r="S47" s="41">
        <f t="shared" si="10"/>
        <v>0</v>
      </c>
      <c r="T47" s="6"/>
      <c r="U47" s="38">
        <f t="shared" si="11"/>
        <v>0</v>
      </c>
      <c r="V47" s="38"/>
      <c r="W47" s="38">
        <f t="shared" si="12"/>
        <v>0</v>
      </c>
      <c r="Y47" s="41">
        <v>0</v>
      </c>
      <c r="Z47" s="41">
        <v>0</v>
      </c>
      <c r="AA47" s="41">
        <f t="shared" si="13"/>
        <v>0</v>
      </c>
      <c r="AB47" s="6"/>
      <c r="AC47" s="38">
        <f t="shared" si="14"/>
        <v>0</v>
      </c>
      <c r="AD47" s="38"/>
      <c r="AE47" s="38">
        <f t="shared" si="15"/>
        <v>0</v>
      </c>
      <c r="AH47" s="41">
        <f t="shared" si="16"/>
        <v>0</v>
      </c>
      <c r="AI47" s="41">
        <f t="shared" si="2"/>
        <v>0</v>
      </c>
      <c r="AJ47" s="41">
        <f t="shared" si="3"/>
        <v>0</v>
      </c>
      <c r="AK47" s="41">
        <f t="shared" ca="1" si="17"/>
        <v>0</v>
      </c>
      <c r="AL47" s="38">
        <f t="shared" ca="1" si="18"/>
        <v>0</v>
      </c>
      <c r="AO47" s="1" t="str">
        <f ca="1">IF(A47=0,0,INDEX(OFFSET(Catégories!$D$21:$D$31,0,0,10,Catégories!$C$17),'Echantillon (4)'!C47,'Echantillon (4)'!B47))</f>
        <v>7.8 Autres plastiques</v>
      </c>
      <c r="AP47" s="38">
        <f t="shared" ca="1" si="4"/>
        <v>0</v>
      </c>
      <c r="AT47" s="38">
        <f t="shared" ca="1" si="19"/>
        <v>0</v>
      </c>
      <c r="AW47" s="36"/>
      <c r="AX47" s="36"/>
      <c r="AY47" s="40">
        <f t="shared" si="20"/>
        <v>0</v>
      </c>
      <c r="BA47" s="9">
        <f t="shared" ca="1" si="5"/>
        <v>0</v>
      </c>
      <c r="BC47" s="10">
        <f t="shared" ca="1" si="6"/>
        <v>0</v>
      </c>
      <c r="BF47" s="38">
        <f t="shared" ca="1" si="21"/>
        <v>0</v>
      </c>
    </row>
    <row r="48" spans="1:58" x14ac:dyDescent="0.3">
      <c r="A48" s="53">
        <f t="shared" ca="1" si="22"/>
        <v>27</v>
      </c>
      <c r="B48" s="19">
        <f ca="1">IF(A48=0,0,HLOOKUP(A48-1,OFFSET(Catégories!$D$18:$D$19,0,0,2,Catégories!$C$17),2,TRUE))</f>
        <v>8</v>
      </c>
      <c r="C48" s="19">
        <f ca="1">IF(A48=0,0,A48-OFFSET(Catégories!$D$18,0,B48-1,,))</f>
        <v>1</v>
      </c>
      <c r="F48" s="1" t="str">
        <f ca="1">IF(A48=0,0,INDEX(Catégories!$D$20:$R$20,1,'Echantillon (4)'!B48))</f>
        <v>8. Combustibles non classés</v>
      </c>
      <c r="G48" s="1" t="str">
        <f ca="1">IF(A48=0,0,INDEX(OFFSET(Catégories!$D$21:$D$31,0,0,10,Catégories!$C$17),'Echantillon (4)'!C48,'Echantillon (4)'!B48))</f>
        <v>8.1 Emballages en bois</v>
      </c>
      <c r="I48" s="41">
        <v>0</v>
      </c>
      <c r="J48" s="41">
        <v>0</v>
      </c>
      <c r="K48" s="41">
        <f t="shared" si="7"/>
        <v>0</v>
      </c>
      <c r="L48" s="6"/>
      <c r="M48" s="38">
        <f t="shared" si="8"/>
        <v>0</v>
      </c>
      <c r="N48" s="38"/>
      <c r="O48" s="38">
        <f t="shared" si="9"/>
        <v>0</v>
      </c>
      <c r="Q48" s="41">
        <v>0</v>
      </c>
      <c r="R48" s="41">
        <v>0</v>
      </c>
      <c r="S48" s="41">
        <f t="shared" si="10"/>
        <v>0</v>
      </c>
      <c r="T48" s="6"/>
      <c r="U48" s="38">
        <f t="shared" si="11"/>
        <v>0</v>
      </c>
      <c r="V48" s="38"/>
      <c r="W48" s="38">
        <f t="shared" si="12"/>
        <v>0</v>
      </c>
      <c r="Y48" s="41">
        <v>0</v>
      </c>
      <c r="Z48" s="41">
        <v>0</v>
      </c>
      <c r="AA48" s="41">
        <f t="shared" si="13"/>
        <v>0</v>
      </c>
      <c r="AB48" s="6"/>
      <c r="AC48" s="38">
        <f t="shared" si="14"/>
        <v>0</v>
      </c>
      <c r="AD48" s="38"/>
      <c r="AE48" s="38">
        <f t="shared" si="15"/>
        <v>0</v>
      </c>
      <c r="AH48" s="41">
        <f t="shared" si="16"/>
        <v>0</v>
      </c>
      <c r="AI48" s="41">
        <f t="shared" si="2"/>
        <v>0</v>
      </c>
      <c r="AJ48" s="41">
        <f t="shared" si="3"/>
        <v>0</v>
      </c>
      <c r="AK48" s="41">
        <f t="shared" ca="1" si="17"/>
        <v>0</v>
      </c>
      <c r="AL48" s="38">
        <f t="shared" ca="1" si="18"/>
        <v>0</v>
      </c>
      <c r="AO48" s="1" t="str">
        <f ca="1">IF(A48=0,0,INDEX(OFFSET(Catégories!$D$21:$D$31,0,0,10,Catégories!$C$17),'Echantillon (4)'!C48,'Echantillon (4)'!B48))</f>
        <v>8.1 Emballages en bois</v>
      </c>
      <c r="AP48" s="38">
        <f t="shared" ca="1" si="4"/>
        <v>0</v>
      </c>
      <c r="AT48" s="38">
        <f t="shared" ca="1" si="19"/>
        <v>0</v>
      </c>
      <c r="AW48" s="36"/>
      <c r="AX48" s="36"/>
      <c r="AY48" s="40">
        <f t="shared" si="20"/>
        <v>0</v>
      </c>
      <c r="BA48" s="9">
        <f t="shared" ca="1" si="5"/>
        <v>0</v>
      </c>
      <c r="BC48" s="10">
        <f t="shared" ca="1" si="6"/>
        <v>0</v>
      </c>
      <c r="BF48" s="38">
        <f t="shared" ca="1" si="21"/>
        <v>0</v>
      </c>
    </row>
    <row r="49" spans="1:58" x14ac:dyDescent="0.3">
      <c r="A49" s="53">
        <f t="shared" ca="1" si="22"/>
        <v>28</v>
      </c>
      <c r="B49" s="19">
        <f ca="1">IF(A49=0,0,HLOOKUP(A49-1,OFFSET(Catégories!$D$18:$D$19,0,0,2,Catégories!$C$17),2,TRUE))</f>
        <v>8</v>
      </c>
      <c r="C49" s="19">
        <f ca="1">IF(A49=0,0,A49-OFFSET(Catégories!$D$18,0,B49-1,,))</f>
        <v>2</v>
      </c>
      <c r="F49" s="1" t="str">
        <f ca="1">IF(A49=0,0,INDEX(Catégories!$D$20:$R$20,1,'Echantillon (4)'!B49))</f>
        <v>8. Combustibles non classés</v>
      </c>
      <c r="G49" s="1" t="str">
        <f ca="1">IF(A49=0,0,INDEX(OFFSET(Catégories!$D$21:$D$31,0,0,10,Catégories!$C$17),'Echantillon (4)'!C49,'Echantillon (4)'!B49))</f>
        <v>8.2 Autres combustibles</v>
      </c>
      <c r="I49" s="41">
        <v>0</v>
      </c>
      <c r="J49" s="41">
        <v>0</v>
      </c>
      <c r="K49" s="41">
        <f t="shared" si="7"/>
        <v>0</v>
      </c>
      <c r="L49" s="6"/>
      <c r="M49" s="38">
        <f t="shared" si="8"/>
        <v>0</v>
      </c>
      <c r="N49" s="38"/>
      <c r="O49" s="38">
        <f t="shared" si="9"/>
        <v>0</v>
      </c>
      <c r="Q49" s="41">
        <v>0</v>
      </c>
      <c r="R49" s="41">
        <v>0</v>
      </c>
      <c r="S49" s="41">
        <f t="shared" si="10"/>
        <v>0</v>
      </c>
      <c r="T49" s="6"/>
      <c r="U49" s="38">
        <f t="shared" si="11"/>
        <v>0</v>
      </c>
      <c r="V49" s="38"/>
      <c r="W49" s="38">
        <f t="shared" si="12"/>
        <v>0</v>
      </c>
      <c r="Y49" s="41">
        <v>0.4</v>
      </c>
      <c r="Z49" s="41">
        <v>0</v>
      </c>
      <c r="AA49" s="41">
        <f t="shared" si="13"/>
        <v>0.4</v>
      </c>
      <c r="AB49" s="6"/>
      <c r="AC49" s="38">
        <f t="shared" ca="1" si="14"/>
        <v>1</v>
      </c>
      <c r="AD49" s="38"/>
      <c r="AE49" s="38">
        <f t="shared" si="15"/>
        <v>3.4482758620689655E-2</v>
      </c>
      <c r="AH49" s="41">
        <f t="shared" si="16"/>
        <v>0</v>
      </c>
      <c r="AI49" s="41">
        <f t="shared" si="2"/>
        <v>0</v>
      </c>
      <c r="AJ49" s="41">
        <f t="shared" si="3"/>
        <v>6.7655172413793112</v>
      </c>
      <c r="AK49" s="41">
        <f t="shared" ca="1" si="17"/>
        <v>6.7655172413793112</v>
      </c>
      <c r="AL49" s="38">
        <f t="shared" ca="1" si="18"/>
        <v>1</v>
      </c>
      <c r="AO49" s="1" t="str">
        <f ca="1">IF(A49=0,0,INDEX(OFFSET(Catégories!$D$21:$D$31,0,0,10,Catégories!$C$17),'Echantillon (4)'!C49,'Echantillon (4)'!B49))</f>
        <v>8.2 Autres combustibles</v>
      </c>
      <c r="AP49" s="38">
        <f t="shared" ca="1" si="4"/>
        <v>1.2300940438871475E-2</v>
      </c>
      <c r="AT49" s="38">
        <f t="shared" ca="1" si="19"/>
        <v>0</v>
      </c>
      <c r="AW49" s="36"/>
      <c r="AX49" s="36"/>
      <c r="AY49" s="40">
        <f t="shared" si="20"/>
        <v>0</v>
      </c>
      <c r="BA49" s="9">
        <f t="shared" ca="1" si="5"/>
        <v>0</v>
      </c>
      <c r="BC49" s="10">
        <f t="shared" ca="1" si="6"/>
        <v>0</v>
      </c>
      <c r="BF49" s="38">
        <f t="shared" ca="1" si="21"/>
        <v>0</v>
      </c>
    </row>
    <row r="50" spans="1:58" x14ac:dyDescent="0.3">
      <c r="A50" s="53">
        <f t="shared" ca="1" si="22"/>
        <v>29</v>
      </c>
      <c r="B50" s="19">
        <f ca="1">IF(A50=0,0,HLOOKUP(A50-1,OFFSET(Catégories!$D$18:$D$19,0,0,2,Catégories!$C$17),2,TRUE))</f>
        <v>9</v>
      </c>
      <c r="C50" s="19">
        <f ca="1">IF(A50=0,0,A50-OFFSET(Catégories!$D$18,0,B50-1,,))</f>
        <v>1</v>
      </c>
      <c r="F50" s="1" t="str">
        <f ca="1">IF(A50=0,0,INDEX(Catégories!$D$20:$R$20,1,'Echantillon (4)'!B50))</f>
        <v>9. Verre</v>
      </c>
      <c r="G50" s="1" t="str">
        <f ca="1">IF(A50=0,0,INDEX(OFFSET(Catégories!$D$21:$D$31,0,0,10,Catégories!$C$17),'Echantillon (4)'!C50,'Echantillon (4)'!B50))</f>
        <v>9.1 Emballages en verre incolore</v>
      </c>
      <c r="I50" s="41">
        <v>0</v>
      </c>
      <c r="J50" s="41">
        <v>0</v>
      </c>
      <c r="K50" s="41">
        <f t="shared" si="7"/>
        <v>0</v>
      </c>
      <c r="L50" s="6"/>
      <c r="M50" s="38">
        <f t="shared" si="8"/>
        <v>0</v>
      </c>
      <c r="N50" s="38"/>
      <c r="O50" s="38">
        <f t="shared" si="9"/>
        <v>0</v>
      </c>
      <c r="Q50" s="41">
        <v>0</v>
      </c>
      <c r="R50" s="41">
        <v>0</v>
      </c>
      <c r="S50" s="41">
        <f t="shared" si="10"/>
        <v>0</v>
      </c>
      <c r="T50" s="6"/>
      <c r="U50" s="38">
        <f t="shared" si="11"/>
        <v>0</v>
      </c>
      <c r="V50" s="38"/>
      <c r="W50" s="38">
        <f t="shared" si="12"/>
        <v>0</v>
      </c>
      <c r="Y50" s="41">
        <v>0.4</v>
      </c>
      <c r="Z50" s="41">
        <v>0</v>
      </c>
      <c r="AA50" s="41">
        <f t="shared" si="13"/>
        <v>0.4</v>
      </c>
      <c r="AB50" s="6"/>
      <c r="AC50" s="38">
        <f t="shared" ca="1" si="14"/>
        <v>0.28571428571428575</v>
      </c>
      <c r="AD50" s="38"/>
      <c r="AE50" s="38">
        <f t="shared" si="15"/>
        <v>3.4482758620689655E-2</v>
      </c>
      <c r="AH50" s="41">
        <f t="shared" si="16"/>
        <v>0</v>
      </c>
      <c r="AI50" s="41">
        <f t="shared" si="2"/>
        <v>0</v>
      </c>
      <c r="AJ50" s="41">
        <f t="shared" si="3"/>
        <v>6.7655172413793112</v>
      </c>
      <c r="AK50" s="41">
        <f t="shared" ca="1" si="17"/>
        <v>6.7655172413793112</v>
      </c>
      <c r="AL50" s="38">
        <f t="shared" ca="1" si="18"/>
        <v>0.28571428571428575</v>
      </c>
      <c r="AO50" s="1" t="str">
        <f ca="1">IF(A50=0,0,INDEX(OFFSET(Catégories!$D$21:$D$31,0,0,10,Catégories!$C$17),'Echantillon (4)'!C50,'Echantillon (4)'!B50))</f>
        <v>9.1 Emballages en verre incolore</v>
      </c>
      <c r="AP50" s="38">
        <f t="shared" ca="1" si="4"/>
        <v>1.2300940438871475E-2</v>
      </c>
      <c r="AT50" s="38">
        <f t="shared" ca="1" si="19"/>
        <v>0</v>
      </c>
      <c r="AW50" s="36"/>
      <c r="AX50" s="36"/>
      <c r="AY50" s="40">
        <f t="shared" si="20"/>
        <v>0</v>
      </c>
      <c r="BA50" s="9">
        <f t="shared" ca="1" si="5"/>
        <v>0</v>
      </c>
      <c r="BC50" s="10">
        <f t="shared" ca="1" si="6"/>
        <v>0</v>
      </c>
      <c r="BF50" s="38">
        <f t="shared" ca="1" si="21"/>
        <v>0</v>
      </c>
    </row>
    <row r="51" spans="1:58" x14ac:dyDescent="0.3">
      <c r="A51" s="53">
        <f t="shared" ca="1" si="22"/>
        <v>30</v>
      </c>
      <c r="B51" s="19">
        <f ca="1">IF(A51=0,0,HLOOKUP(A51-1,OFFSET(Catégories!$D$18:$D$19,0,0,2,Catégories!$C$17),2,TRUE))</f>
        <v>9</v>
      </c>
      <c r="C51" s="19">
        <f ca="1">IF(A51=0,0,A51-OFFSET(Catégories!$D$18,0,B51-1,,))</f>
        <v>2</v>
      </c>
      <c r="F51" s="1" t="str">
        <f ca="1">IF(A51=0,0,INDEX(Catégories!$D$20:$R$20,1,'Echantillon (4)'!B51))</f>
        <v>9. Verre</v>
      </c>
      <c r="G51" s="1" t="str">
        <f ca="1">IF(A51=0,0,INDEX(OFFSET(Catégories!$D$21:$D$31,0,0,10,Catégories!$C$17),'Echantillon (4)'!C51,'Echantillon (4)'!B51))</f>
        <v xml:space="preserve">9.2 Emballages en verre de couleur </v>
      </c>
      <c r="I51" s="41">
        <v>0</v>
      </c>
      <c r="J51" s="41">
        <v>0</v>
      </c>
      <c r="K51" s="41">
        <f t="shared" si="7"/>
        <v>0</v>
      </c>
      <c r="L51" s="6"/>
      <c r="M51" s="38">
        <f t="shared" si="8"/>
        <v>0</v>
      </c>
      <c r="N51" s="38"/>
      <c r="O51" s="38">
        <f t="shared" si="9"/>
        <v>0</v>
      </c>
      <c r="Q51" s="41">
        <v>0</v>
      </c>
      <c r="R51" s="41">
        <v>0</v>
      </c>
      <c r="S51" s="41">
        <f t="shared" si="10"/>
        <v>0</v>
      </c>
      <c r="T51" s="6"/>
      <c r="U51" s="38">
        <f t="shared" si="11"/>
        <v>0</v>
      </c>
      <c r="V51" s="38"/>
      <c r="W51" s="38">
        <f t="shared" si="12"/>
        <v>0</v>
      </c>
      <c r="Y51" s="41">
        <v>0</v>
      </c>
      <c r="Z51" s="41">
        <v>0</v>
      </c>
      <c r="AA51" s="41">
        <f t="shared" si="13"/>
        <v>0</v>
      </c>
      <c r="AB51" s="6"/>
      <c r="AC51" s="38">
        <f t="shared" si="14"/>
        <v>0</v>
      </c>
      <c r="AD51" s="38"/>
      <c r="AE51" s="38">
        <f t="shared" si="15"/>
        <v>0</v>
      </c>
      <c r="AH51" s="41">
        <f t="shared" si="16"/>
        <v>0</v>
      </c>
      <c r="AI51" s="41">
        <f t="shared" si="2"/>
        <v>0</v>
      </c>
      <c r="AJ51" s="41">
        <f t="shared" si="3"/>
        <v>0</v>
      </c>
      <c r="AK51" s="41">
        <f t="shared" ca="1" si="17"/>
        <v>0</v>
      </c>
      <c r="AL51" s="38">
        <f t="shared" ca="1" si="18"/>
        <v>0</v>
      </c>
      <c r="AO51" s="1" t="str">
        <f ca="1">IF(A51=0,0,INDEX(OFFSET(Catégories!$D$21:$D$31,0,0,10,Catégories!$C$17),'Echantillon (4)'!C51,'Echantillon (4)'!B51))</f>
        <v xml:space="preserve">9.2 Emballages en verre de couleur </v>
      </c>
      <c r="AP51" s="38">
        <f t="shared" ca="1" si="4"/>
        <v>0</v>
      </c>
      <c r="AT51" s="38">
        <f t="shared" ca="1" si="19"/>
        <v>0</v>
      </c>
      <c r="AW51" s="36"/>
      <c r="AX51" s="36"/>
      <c r="AY51" s="40">
        <f t="shared" si="20"/>
        <v>0</v>
      </c>
      <c r="BA51" s="9">
        <f t="shared" ca="1" si="5"/>
        <v>0</v>
      </c>
      <c r="BC51" s="10">
        <f t="shared" ca="1" si="6"/>
        <v>0</v>
      </c>
      <c r="BF51" s="38">
        <f t="shared" ca="1" si="21"/>
        <v>0</v>
      </c>
    </row>
    <row r="52" spans="1:58" x14ac:dyDescent="0.3">
      <c r="A52" s="53">
        <f t="shared" ca="1" si="22"/>
        <v>31</v>
      </c>
      <c r="B52" s="19">
        <f ca="1">IF(A52=0,0,HLOOKUP(A52-1,OFFSET(Catégories!$D$18:$D$19,0,0,2,Catégories!$C$17),2,TRUE))</f>
        <v>9</v>
      </c>
      <c r="C52" s="19">
        <f ca="1">IF(A52=0,0,A52-OFFSET(Catégories!$D$18,0,B52-1,,))</f>
        <v>3</v>
      </c>
      <c r="F52" s="1" t="str">
        <f ca="1">IF(A52=0,0,INDEX(Catégories!$D$20:$R$20,1,'Echantillon (4)'!B52))</f>
        <v>9. Verre</v>
      </c>
      <c r="G52" s="1" t="str">
        <f ca="1">IF(A52=0,0,INDEX(OFFSET(Catégories!$D$21:$D$31,0,0,10,Catégories!$C$17),'Echantillon (4)'!C52,'Echantillon (4)'!B52))</f>
        <v>9.3 Autres verres</v>
      </c>
      <c r="I52" s="41">
        <v>0</v>
      </c>
      <c r="J52" s="41">
        <v>0</v>
      </c>
      <c r="K52" s="41">
        <f t="shared" si="7"/>
        <v>0</v>
      </c>
      <c r="L52" s="6"/>
      <c r="M52" s="38">
        <f t="shared" si="8"/>
        <v>0</v>
      </c>
      <c r="N52" s="38"/>
      <c r="O52" s="38">
        <f t="shared" si="9"/>
        <v>0</v>
      </c>
      <c r="Q52" s="41">
        <v>0</v>
      </c>
      <c r="R52" s="41">
        <v>0</v>
      </c>
      <c r="S52" s="41">
        <f t="shared" si="10"/>
        <v>0</v>
      </c>
      <c r="T52" s="6"/>
      <c r="U52" s="38">
        <f t="shared" si="11"/>
        <v>0</v>
      </c>
      <c r="V52" s="38"/>
      <c r="W52" s="38">
        <f t="shared" si="12"/>
        <v>0</v>
      </c>
      <c r="Y52" s="41">
        <v>1</v>
      </c>
      <c r="Z52" s="41">
        <v>0</v>
      </c>
      <c r="AA52" s="41">
        <f t="shared" si="13"/>
        <v>1</v>
      </c>
      <c r="AB52" s="6"/>
      <c r="AC52" s="38">
        <f t="shared" ca="1" si="14"/>
        <v>0.7142857142857143</v>
      </c>
      <c r="AD52" s="38"/>
      <c r="AE52" s="38">
        <f t="shared" si="15"/>
        <v>8.6206896551724144E-2</v>
      </c>
      <c r="AH52" s="41">
        <f t="shared" si="16"/>
        <v>0</v>
      </c>
      <c r="AI52" s="41">
        <f t="shared" si="2"/>
        <v>0</v>
      </c>
      <c r="AJ52" s="41">
        <f t="shared" si="3"/>
        <v>16.913793103448274</v>
      </c>
      <c r="AK52" s="41">
        <f t="shared" ca="1" si="17"/>
        <v>16.913793103448274</v>
      </c>
      <c r="AL52" s="38">
        <f t="shared" ca="1" si="18"/>
        <v>0.7142857142857143</v>
      </c>
      <c r="AO52" s="1" t="str">
        <f ca="1">IF(A52=0,0,INDEX(OFFSET(Catégories!$D$21:$D$31,0,0,10,Catégories!$C$17),'Echantillon (4)'!C52,'Echantillon (4)'!B52))</f>
        <v>9.3 Autres verres</v>
      </c>
      <c r="AP52" s="38">
        <f t="shared" ca="1" si="4"/>
        <v>3.0752351097178679E-2</v>
      </c>
      <c r="AT52" s="38">
        <f t="shared" ca="1" si="19"/>
        <v>0</v>
      </c>
      <c r="AW52" s="36"/>
      <c r="AX52" s="36"/>
      <c r="AY52" s="40">
        <f t="shared" si="20"/>
        <v>0</v>
      </c>
      <c r="BA52" s="9">
        <f t="shared" ca="1" si="5"/>
        <v>0</v>
      </c>
      <c r="BC52" s="10">
        <f t="shared" ca="1" si="6"/>
        <v>0</v>
      </c>
      <c r="BF52" s="38">
        <f t="shared" ca="1" si="21"/>
        <v>0</v>
      </c>
    </row>
    <row r="53" spans="1:58" x14ac:dyDescent="0.3">
      <c r="A53" s="53">
        <f t="shared" ca="1" si="22"/>
        <v>32</v>
      </c>
      <c r="B53" s="19">
        <f ca="1">IF(A53=0,0,HLOOKUP(A53-1,OFFSET(Catégories!$D$18:$D$19,0,0,2,Catégories!$C$17),2,TRUE))</f>
        <v>10</v>
      </c>
      <c r="C53" s="19">
        <f ca="1">IF(A53=0,0,A53-OFFSET(Catégories!$D$18,0,B53-1,,))</f>
        <v>1</v>
      </c>
      <c r="F53" s="1" t="str">
        <f ca="1">IF(A53=0,0,INDEX(Catégories!$D$20:$R$20,1,'Echantillon (4)'!B53))</f>
        <v>10. Métaux</v>
      </c>
      <c r="G53" s="1" t="str">
        <f ca="1">IF(A53=0,0,INDEX(OFFSET(Catégories!$D$21:$D$31,0,0,10,Catégories!$C$17),'Echantillon (4)'!C53,'Echantillon (4)'!B53))</f>
        <v>10.1 Canettes métaux ferreux</v>
      </c>
      <c r="I53" s="41">
        <v>0</v>
      </c>
      <c r="J53" s="41">
        <v>0</v>
      </c>
      <c r="K53" s="41">
        <f t="shared" si="7"/>
        <v>0</v>
      </c>
      <c r="L53" s="6"/>
      <c r="M53" s="38">
        <f t="shared" si="8"/>
        <v>0</v>
      </c>
      <c r="N53" s="38"/>
      <c r="O53" s="38">
        <f t="shared" si="9"/>
        <v>0</v>
      </c>
      <c r="Q53" s="41">
        <v>0</v>
      </c>
      <c r="R53" s="41">
        <v>0</v>
      </c>
      <c r="S53" s="41">
        <f t="shared" si="10"/>
        <v>0</v>
      </c>
      <c r="T53" s="6"/>
      <c r="U53" s="38">
        <f t="shared" si="11"/>
        <v>0</v>
      </c>
      <c r="V53" s="38"/>
      <c r="W53" s="38">
        <f t="shared" si="12"/>
        <v>0</v>
      </c>
      <c r="Y53" s="41">
        <v>0</v>
      </c>
      <c r="Z53" s="41">
        <v>0</v>
      </c>
      <c r="AA53" s="41">
        <f t="shared" si="13"/>
        <v>0</v>
      </c>
      <c r="AB53" s="6"/>
      <c r="AC53" s="38">
        <f t="shared" si="14"/>
        <v>0</v>
      </c>
      <c r="AD53" s="38"/>
      <c r="AE53" s="38">
        <f t="shared" si="15"/>
        <v>0</v>
      </c>
      <c r="AH53" s="41">
        <f t="shared" si="16"/>
        <v>0</v>
      </c>
      <c r="AI53" s="41">
        <f t="shared" si="2"/>
        <v>0</v>
      </c>
      <c r="AJ53" s="41">
        <f t="shared" si="3"/>
        <v>0</v>
      </c>
      <c r="AK53" s="41">
        <f t="shared" ca="1" si="17"/>
        <v>0</v>
      </c>
      <c r="AL53" s="38">
        <f t="shared" ca="1" si="18"/>
        <v>0</v>
      </c>
      <c r="AO53" s="1" t="str">
        <f ca="1">IF(A53=0,0,INDEX(OFFSET(Catégories!$D$21:$D$31,0,0,10,Catégories!$C$17),'Echantillon (4)'!C53,'Echantillon (4)'!B53))</f>
        <v>10.1 Canettes métaux ferreux</v>
      </c>
      <c r="AP53" s="38">
        <f t="shared" ca="1" si="4"/>
        <v>0</v>
      </c>
      <c r="AT53" s="38">
        <f t="shared" ca="1" si="19"/>
        <v>0</v>
      </c>
      <c r="AW53" s="36"/>
      <c r="AX53" s="36"/>
      <c r="AY53" s="40">
        <f t="shared" si="20"/>
        <v>0</v>
      </c>
      <c r="BA53" s="9">
        <f t="shared" ca="1" si="5"/>
        <v>0</v>
      </c>
      <c r="BC53" s="10">
        <f t="shared" ca="1" si="6"/>
        <v>0</v>
      </c>
      <c r="BF53" s="38">
        <f t="shared" ca="1" si="21"/>
        <v>0</v>
      </c>
    </row>
    <row r="54" spans="1:58" x14ac:dyDescent="0.3">
      <c r="A54" s="53">
        <f t="shared" ca="1" si="22"/>
        <v>33</v>
      </c>
      <c r="B54" s="19">
        <f ca="1">IF(A54=0,0,HLOOKUP(A54-1,OFFSET(Catégories!$D$18:$D$19,0,0,2,Catégories!$C$17),2,TRUE))</f>
        <v>10</v>
      </c>
      <c r="C54" s="19">
        <f ca="1">IF(A54=0,0,A54-OFFSET(Catégories!$D$18,0,B54-1,,))</f>
        <v>2</v>
      </c>
      <c r="F54" s="1" t="str">
        <f ca="1">IF(A54=0,0,INDEX(Catégories!$D$20:$R$20,1,'Echantillon (4)'!B54))</f>
        <v>10. Métaux</v>
      </c>
      <c r="G54" s="1" t="str">
        <f ca="1">IF(A54=0,0,INDEX(OFFSET(Catégories!$D$21:$D$31,0,0,10,Catégories!$C$17),'Echantillon (4)'!C54,'Echantillon (4)'!B54))</f>
        <v>10.2 Autres emballages métaux ferreux</v>
      </c>
      <c r="I54" s="41">
        <v>0</v>
      </c>
      <c r="J54" s="41">
        <v>0</v>
      </c>
      <c r="K54" s="41">
        <f t="shared" si="7"/>
        <v>0</v>
      </c>
      <c r="L54" s="6"/>
      <c r="M54" s="38">
        <f t="shared" si="8"/>
        <v>0</v>
      </c>
      <c r="N54" s="38"/>
      <c r="O54" s="38">
        <f t="shared" si="9"/>
        <v>0</v>
      </c>
      <c r="Q54" s="41">
        <v>0</v>
      </c>
      <c r="R54" s="41">
        <v>0</v>
      </c>
      <c r="S54" s="41">
        <f t="shared" si="10"/>
        <v>0</v>
      </c>
      <c r="T54" s="6"/>
      <c r="U54" s="38">
        <f t="shared" si="11"/>
        <v>0</v>
      </c>
      <c r="V54" s="38"/>
      <c r="W54" s="38">
        <f t="shared" si="12"/>
        <v>0</v>
      </c>
      <c r="Y54" s="41">
        <v>0</v>
      </c>
      <c r="Z54" s="41">
        <v>0</v>
      </c>
      <c r="AA54" s="41">
        <f t="shared" si="13"/>
        <v>0</v>
      </c>
      <c r="AB54" s="6"/>
      <c r="AC54" s="38">
        <f t="shared" si="14"/>
        <v>0</v>
      </c>
      <c r="AD54" s="38"/>
      <c r="AE54" s="38">
        <f t="shared" si="15"/>
        <v>0</v>
      </c>
      <c r="AH54" s="41">
        <f t="shared" si="16"/>
        <v>0</v>
      </c>
      <c r="AI54" s="41">
        <f t="shared" si="2"/>
        <v>0</v>
      </c>
      <c r="AJ54" s="41">
        <f t="shared" si="3"/>
        <v>0</v>
      </c>
      <c r="AK54" s="41">
        <f t="shared" ca="1" si="17"/>
        <v>0</v>
      </c>
      <c r="AL54" s="38">
        <f t="shared" ca="1" si="18"/>
        <v>0</v>
      </c>
      <c r="AO54" s="1" t="str">
        <f ca="1">IF(A54=0,0,INDEX(OFFSET(Catégories!$D$21:$D$31,0,0,10,Catégories!$C$17),'Echantillon (4)'!C54,'Echantillon (4)'!B54))</f>
        <v>10.2 Autres emballages métaux ferreux</v>
      </c>
      <c r="AP54" s="38">
        <f t="shared" ca="1" si="4"/>
        <v>0</v>
      </c>
      <c r="AT54" s="38">
        <f t="shared" ca="1" si="19"/>
        <v>0</v>
      </c>
      <c r="AW54" s="36"/>
      <c r="AX54" s="36"/>
      <c r="AY54" s="40">
        <f t="shared" si="20"/>
        <v>0</v>
      </c>
      <c r="BA54" s="9">
        <f t="shared" ca="1" si="5"/>
        <v>0</v>
      </c>
      <c r="BC54" s="10">
        <f t="shared" ref="BC54:BC85" ca="1" si="27">IF(AU54=$A$16,$G$18/($G$12/($G$11-$K$17)),(AY54/($AY$17/$G$17)/($G$12/($G$11-$K$17)))+SUMPRODUCT((AK$22:AK$91)*($B$22:$B$91=$AU54)))</f>
        <v>0</v>
      </c>
      <c r="BF54" s="38">
        <f t="shared" ca="1" si="21"/>
        <v>0</v>
      </c>
    </row>
    <row r="55" spans="1:58" x14ac:dyDescent="0.3">
      <c r="A55" s="53">
        <f t="shared" ca="1" si="22"/>
        <v>34</v>
      </c>
      <c r="B55" s="19">
        <f ca="1">IF(A55=0,0,HLOOKUP(A55-1,OFFSET(Catégories!$D$18:$D$19,0,0,2,Catégories!$C$17),2,TRUE))</f>
        <v>10</v>
      </c>
      <c r="C55" s="19">
        <f ca="1">IF(A55=0,0,A55-OFFSET(Catégories!$D$18,0,B55-1,,))</f>
        <v>3</v>
      </c>
      <c r="F55" s="1" t="str">
        <f ca="1">IF(A55=0,0,INDEX(Catégories!$D$20:$R$20,1,'Echantillon (4)'!B55))</f>
        <v>10. Métaux</v>
      </c>
      <c r="G55" s="1" t="str">
        <f ca="1">IF(A55=0,0,INDEX(OFFSET(Catégories!$D$21:$D$31,0,0,10,Catégories!$C$17),'Echantillon (4)'!C55,'Echantillon (4)'!B55))</f>
        <v>10.3 Canettes aluminium</v>
      </c>
      <c r="I55" s="41">
        <v>0</v>
      </c>
      <c r="J55" s="41">
        <v>0</v>
      </c>
      <c r="K55" s="41">
        <f t="shared" si="7"/>
        <v>0</v>
      </c>
      <c r="L55" s="6"/>
      <c r="M55" s="38">
        <f t="shared" si="8"/>
        <v>0</v>
      </c>
      <c r="N55" s="38"/>
      <c r="O55" s="38">
        <f t="shared" si="9"/>
        <v>0</v>
      </c>
      <c r="Q55" s="41">
        <v>0</v>
      </c>
      <c r="R55" s="41">
        <v>0</v>
      </c>
      <c r="S55" s="41">
        <f t="shared" si="10"/>
        <v>0</v>
      </c>
      <c r="T55" s="6"/>
      <c r="U55" s="38">
        <f t="shared" si="11"/>
        <v>0</v>
      </c>
      <c r="V55" s="38"/>
      <c r="W55" s="38">
        <f t="shared" si="12"/>
        <v>0</v>
      </c>
      <c r="Y55" s="41">
        <v>2</v>
      </c>
      <c r="Z55" s="41">
        <v>0</v>
      </c>
      <c r="AA55" s="41">
        <f t="shared" si="13"/>
        <v>2</v>
      </c>
      <c r="AB55" s="6"/>
      <c r="AC55" s="38">
        <f t="shared" ca="1" si="14"/>
        <v>1</v>
      </c>
      <c r="AD55" s="38"/>
      <c r="AE55" s="38">
        <f t="shared" si="15"/>
        <v>0.17241379310344829</v>
      </c>
      <c r="AH55" s="41">
        <f t="shared" si="16"/>
        <v>0</v>
      </c>
      <c r="AI55" s="41">
        <f t="shared" si="2"/>
        <v>0</v>
      </c>
      <c r="AJ55" s="41">
        <f t="shared" si="3"/>
        <v>33.827586206896548</v>
      </c>
      <c r="AK55" s="41">
        <f t="shared" ca="1" si="17"/>
        <v>33.827586206896548</v>
      </c>
      <c r="AL55" s="38">
        <f t="shared" ca="1" si="18"/>
        <v>1</v>
      </c>
      <c r="AO55" s="1" t="str">
        <f ca="1">IF(A55=0,0,INDEX(OFFSET(Catégories!$D$21:$D$31,0,0,10,Catégories!$C$17),'Echantillon (4)'!C55,'Echantillon (4)'!B55))</f>
        <v>10.3 Canettes aluminium</v>
      </c>
      <c r="AP55" s="38">
        <f t="shared" ca="1" si="4"/>
        <v>6.1504702194357358E-2</v>
      </c>
      <c r="AT55" s="38">
        <f t="shared" ca="1" si="19"/>
        <v>0</v>
      </c>
      <c r="AW55" s="36"/>
      <c r="AX55" s="36"/>
      <c r="AY55" s="40">
        <f t="shared" si="20"/>
        <v>0</v>
      </c>
      <c r="BA55" s="9">
        <f t="shared" ca="1" si="5"/>
        <v>0</v>
      </c>
      <c r="BC55" s="10">
        <f t="shared" ca="1" si="27"/>
        <v>0</v>
      </c>
      <c r="BF55" s="38">
        <f t="shared" ca="1" si="21"/>
        <v>0</v>
      </c>
    </row>
    <row r="56" spans="1:58" x14ac:dyDescent="0.3">
      <c r="A56" s="53">
        <f t="shared" ca="1" si="22"/>
        <v>35</v>
      </c>
      <c r="B56" s="19">
        <f ca="1">IF(A56=0,0,HLOOKUP(A56-1,OFFSET(Catégories!$D$18:$D$19,0,0,2,Catégories!$C$17),2,TRUE))</f>
        <v>10</v>
      </c>
      <c r="C56" s="19">
        <f ca="1">IF(A56=0,0,A56-OFFSET(Catégories!$D$18,0,B56-1,,))</f>
        <v>4</v>
      </c>
      <c r="F56" s="1" t="str">
        <f ca="1">IF(A56=0,0,INDEX(Catégories!$D$20:$R$20,1,'Echantillon (4)'!B56))</f>
        <v>10. Métaux</v>
      </c>
      <c r="G56" s="1" t="str">
        <f ca="1">IF(A56=0,0,INDEX(OFFSET(Catégories!$D$21:$D$31,0,0,10,Catégories!$C$17),'Echantillon (4)'!C56,'Echantillon (4)'!B56))</f>
        <v>10.4 Autres emballages aluminium</v>
      </c>
      <c r="I56" s="41">
        <v>0</v>
      </c>
      <c r="J56" s="41">
        <v>0</v>
      </c>
      <c r="K56" s="41">
        <f t="shared" si="7"/>
        <v>0</v>
      </c>
      <c r="L56" s="6"/>
      <c r="M56" s="38">
        <f t="shared" si="8"/>
        <v>0</v>
      </c>
      <c r="N56" s="38"/>
      <c r="O56" s="38">
        <f t="shared" si="9"/>
        <v>0</v>
      </c>
      <c r="Q56" s="41">
        <v>0</v>
      </c>
      <c r="R56" s="41">
        <v>0</v>
      </c>
      <c r="S56" s="41">
        <f t="shared" si="10"/>
        <v>0</v>
      </c>
      <c r="T56" s="6"/>
      <c r="U56" s="38">
        <f t="shared" si="11"/>
        <v>0</v>
      </c>
      <c r="V56" s="38"/>
      <c r="W56" s="38">
        <f t="shared" si="12"/>
        <v>0</v>
      </c>
      <c r="Y56" s="41">
        <v>0</v>
      </c>
      <c r="Z56" s="41">
        <v>0</v>
      </c>
      <c r="AA56" s="41">
        <f t="shared" si="13"/>
        <v>0</v>
      </c>
      <c r="AB56" s="6"/>
      <c r="AC56" s="38">
        <f t="shared" si="14"/>
        <v>0</v>
      </c>
      <c r="AD56" s="38"/>
      <c r="AE56" s="38">
        <f t="shared" si="15"/>
        <v>0</v>
      </c>
      <c r="AH56" s="41">
        <f t="shared" si="16"/>
        <v>0</v>
      </c>
      <c r="AI56" s="41">
        <f t="shared" si="2"/>
        <v>0</v>
      </c>
      <c r="AJ56" s="41">
        <f t="shared" si="3"/>
        <v>0</v>
      </c>
      <c r="AK56" s="41">
        <f t="shared" ca="1" si="17"/>
        <v>0</v>
      </c>
      <c r="AL56" s="38">
        <f t="shared" ca="1" si="18"/>
        <v>0</v>
      </c>
      <c r="AO56" s="1" t="str">
        <f ca="1">IF(A56=0,0,INDEX(OFFSET(Catégories!$D$21:$D$31,0,0,10,Catégories!$C$17),'Echantillon (4)'!C56,'Echantillon (4)'!B56))</f>
        <v>10.4 Autres emballages aluminium</v>
      </c>
      <c r="AP56" s="38">
        <f t="shared" ca="1" si="4"/>
        <v>0</v>
      </c>
      <c r="AT56" s="38">
        <f t="shared" ca="1" si="19"/>
        <v>0</v>
      </c>
      <c r="AW56" s="36"/>
      <c r="AX56" s="36"/>
      <c r="AY56" s="40">
        <f t="shared" si="20"/>
        <v>0</v>
      </c>
      <c r="BA56" s="9">
        <f t="shared" ca="1" si="5"/>
        <v>0</v>
      </c>
      <c r="BC56" s="10">
        <f t="shared" ca="1" si="27"/>
        <v>0</v>
      </c>
      <c r="BF56" s="38">
        <f t="shared" ca="1" si="21"/>
        <v>0</v>
      </c>
    </row>
    <row r="57" spans="1:58" x14ac:dyDescent="0.3">
      <c r="A57" s="53">
        <f t="shared" ca="1" si="22"/>
        <v>36</v>
      </c>
      <c r="B57" s="19">
        <f ca="1">IF(A57=0,0,HLOOKUP(A57-1,OFFSET(Catégories!$D$18:$D$19,0,0,2,Catégories!$C$17),2,TRUE))</f>
        <v>10</v>
      </c>
      <c r="C57" s="19">
        <f ca="1">IF(A57=0,0,A57-OFFSET(Catégories!$D$18,0,B57-1,,))</f>
        <v>5</v>
      </c>
      <c r="F57" s="1" t="str">
        <f ca="1">IF(A57=0,0,INDEX(Catégories!$D$20:$R$20,1,'Echantillon (4)'!B57))</f>
        <v>10. Métaux</v>
      </c>
      <c r="G57" s="1" t="str">
        <f ca="1">IF(A57=0,0,INDEX(OFFSET(Catégories!$D$21:$D$31,0,0,10,Catégories!$C$17),'Echantillon (4)'!C57,'Echantillon (4)'!B57))</f>
        <v>10.5 Autres métaux ferreux</v>
      </c>
      <c r="I57" s="41">
        <v>0</v>
      </c>
      <c r="J57" s="41">
        <v>0</v>
      </c>
      <c r="K57" s="41">
        <f t="shared" si="7"/>
        <v>0</v>
      </c>
      <c r="L57" s="6"/>
      <c r="M57" s="38">
        <f t="shared" si="8"/>
        <v>0</v>
      </c>
      <c r="N57" s="38"/>
      <c r="O57" s="38">
        <f t="shared" si="9"/>
        <v>0</v>
      </c>
      <c r="Q57" s="41">
        <v>0</v>
      </c>
      <c r="R57" s="41">
        <v>0</v>
      </c>
      <c r="S57" s="41">
        <f t="shared" si="10"/>
        <v>0</v>
      </c>
      <c r="T57" s="6"/>
      <c r="U57" s="38">
        <f t="shared" si="11"/>
        <v>0</v>
      </c>
      <c r="V57" s="38"/>
      <c r="W57" s="38">
        <f t="shared" si="12"/>
        <v>0</v>
      </c>
      <c r="Y57" s="41">
        <v>0</v>
      </c>
      <c r="Z57" s="41">
        <v>0</v>
      </c>
      <c r="AA57" s="41">
        <f t="shared" si="13"/>
        <v>0</v>
      </c>
      <c r="AB57" s="6"/>
      <c r="AC57" s="38">
        <f t="shared" si="14"/>
        <v>0</v>
      </c>
      <c r="AD57" s="38"/>
      <c r="AE57" s="38">
        <f t="shared" si="15"/>
        <v>0</v>
      </c>
      <c r="AH57" s="41">
        <f t="shared" si="16"/>
        <v>0</v>
      </c>
      <c r="AI57" s="41">
        <f t="shared" si="2"/>
        <v>0</v>
      </c>
      <c r="AJ57" s="41">
        <f t="shared" si="3"/>
        <v>0</v>
      </c>
      <c r="AK57" s="41">
        <f t="shared" ca="1" si="17"/>
        <v>0</v>
      </c>
      <c r="AL57" s="38">
        <f t="shared" ca="1" si="18"/>
        <v>0</v>
      </c>
      <c r="AO57" s="1" t="str">
        <f ca="1">IF(A57=0,0,INDEX(OFFSET(Catégories!$D$21:$D$31,0,0,10,Catégories!$C$17),'Echantillon (4)'!C57,'Echantillon (4)'!B57))</f>
        <v>10.5 Autres métaux ferreux</v>
      </c>
      <c r="AP57" s="38">
        <f t="shared" ca="1" si="4"/>
        <v>0</v>
      </c>
      <c r="AT57" s="38">
        <f t="shared" ca="1" si="19"/>
        <v>0</v>
      </c>
      <c r="AW57" s="36"/>
      <c r="AX57" s="36"/>
      <c r="AY57" s="40">
        <f t="shared" si="20"/>
        <v>0</v>
      </c>
      <c r="BA57" s="9">
        <f t="shared" ca="1" si="5"/>
        <v>0</v>
      </c>
      <c r="BC57" s="10">
        <f t="shared" ca="1" si="27"/>
        <v>0</v>
      </c>
      <c r="BF57" s="38">
        <f t="shared" ca="1" si="21"/>
        <v>0</v>
      </c>
    </row>
    <row r="58" spans="1:58" x14ac:dyDescent="0.3">
      <c r="A58" s="53">
        <f t="shared" ca="1" si="22"/>
        <v>37</v>
      </c>
      <c r="B58" s="19">
        <f ca="1">IF(A58=0,0,HLOOKUP(A58-1,OFFSET(Catégories!$D$18:$D$19,0,0,2,Catégories!$C$17),2,TRUE))</f>
        <v>10</v>
      </c>
      <c r="C58" s="19">
        <f ca="1">IF(A58=0,0,A58-OFFSET(Catégories!$D$18,0,B58-1,,))</f>
        <v>6</v>
      </c>
      <c r="F58" s="1" t="str">
        <f ca="1">IF(A58=0,0,INDEX(Catégories!$D$20:$R$20,1,'Echantillon (4)'!B58))</f>
        <v>10. Métaux</v>
      </c>
      <c r="G58" s="1" t="str">
        <f ca="1">IF(A58=0,0,INDEX(OFFSET(Catégories!$D$21:$D$31,0,0,10,Catégories!$C$17),'Echantillon (4)'!C58,'Echantillon (4)'!B58))</f>
        <v>10.6 Autres métaux</v>
      </c>
      <c r="I58" s="41">
        <v>0</v>
      </c>
      <c r="J58" s="41">
        <v>0</v>
      </c>
      <c r="K58" s="41">
        <f t="shared" si="7"/>
        <v>0</v>
      </c>
      <c r="L58" s="6"/>
      <c r="M58" s="38">
        <f t="shared" si="8"/>
        <v>0</v>
      </c>
      <c r="N58" s="38"/>
      <c r="O58" s="38">
        <f t="shared" si="9"/>
        <v>0</v>
      </c>
      <c r="Q58" s="41">
        <v>0</v>
      </c>
      <c r="R58" s="41">
        <v>0</v>
      </c>
      <c r="S58" s="41">
        <f t="shared" si="10"/>
        <v>0</v>
      </c>
      <c r="T58" s="6"/>
      <c r="U58" s="38">
        <f t="shared" si="11"/>
        <v>0</v>
      </c>
      <c r="V58" s="38"/>
      <c r="W58" s="38">
        <f t="shared" si="12"/>
        <v>0</v>
      </c>
      <c r="Y58" s="41">
        <v>0</v>
      </c>
      <c r="Z58" s="41">
        <v>0</v>
      </c>
      <c r="AA58" s="41">
        <f t="shared" si="13"/>
        <v>0</v>
      </c>
      <c r="AB58" s="6"/>
      <c r="AC58" s="38">
        <f t="shared" si="14"/>
        <v>0</v>
      </c>
      <c r="AD58" s="38"/>
      <c r="AE58" s="38">
        <f t="shared" si="15"/>
        <v>0</v>
      </c>
      <c r="AH58" s="41">
        <f t="shared" si="16"/>
        <v>0</v>
      </c>
      <c r="AI58" s="41">
        <f t="shared" si="2"/>
        <v>0</v>
      </c>
      <c r="AJ58" s="41">
        <f t="shared" si="3"/>
        <v>0</v>
      </c>
      <c r="AK58" s="41">
        <f t="shared" ca="1" si="17"/>
        <v>0</v>
      </c>
      <c r="AL58" s="38">
        <f t="shared" ca="1" si="18"/>
        <v>0</v>
      </c>
      <c r="AO58" s="1" t="str">
        <f ca="1">IF(A58=0,0,INDEX(OFFSET(Catégories!$D$21:$D$31,0,0,10,Catégories!$C$17),'Echantillon (4)'!C58,'Echantillon (4)'!B58))</f>
        <v>10.6 Autres métaux</v>
      </c>
      <c r="AP58" s="38">
        <f t="shared" ca="1" si="4"/>
        <v>0</v>
      </c>
      <c r="AT58" s="38">
        <f t="shared" ca="1" si="19"/>
        <v>0</v>
      </c>
      <c r="AW58" s="36"/>
      <c r="AX58" s="36"/>
      <c r="AY58" s="40">
        <f t="shared" si="20"/>
        <v>0</v>
      </c>
      <c r="BA58" s="9">
        <f t="shared" ca="1" si="5"/>
        <v>0</v>
      </c>
      <c r="BC58" s="10">
        <f t="shared" ca="1" si="27"/>
        <v>0</v>
      </c>
      <c r="BF58" s="38">
        <f t="shared" ca="1" si="21"/>
        <v>0</v>
      </c>
    </row>
    <row r="59" spans="1:58" x14ac:dyDescent="0.3">
      <c r="A59" s="53">
        <f t="shared" ca="1" si="22"/>
        <v>38</v>
      </c>
      <c r="B59" s="19">
        <f ca="1">IF(A59=0,0,HLOOKUP(A59-1,OFFSET(Catégories!$D$18:$D$19,0,0,2,Catégories!$C$17),2,TRUE))</f>
        <v>11</v>
      </c>
      <c r="C59" s="19">
        <f ca="1">IF(A59=0,0,A59-OFFSET(Catégories!$D$18,0,B59-1,,))</f>
        <v>1</v>
      </c>
      <c r="F59" s="1" t="str">
        <f ca="1">IF(A59=0,0,INDEX(Catégories!$D$20:$R$20,1,'Echantillon (4)'!B59))</f>
        <v>11. incombustibles non classés</v>
      </c>
      <c r="G59" s="1" t="str">
        <f ca="1">IF(A59=0,0,INDEX(OFFSET(Catégories!$D$21:$D$31,0,0,10,Catégories!$C$17),'Echantillon (4)'!C59,'Echantillon (4)'!B59))</f>
        <v>11.1 Emballages incombustibles</v>
      </c>
      <c r="I59" s="41">
        <v>0</v>
      </c>
      <c r="J59" s="41">
        <v>0</v>
      </c>
      <c r="K59" s="41">
        <f t="shared" si="7"/>
        <v>0</v>
      </c>
      <c r="L59" s="6"/>
      <c r="M59" s="38">
        <f t="shared" si="8"/>
        <v>0</v>
      </c>
      <c r="N59" s="38"/>
      <c r="O59" s="38">
        <f t="shared" si="9"/>
        <v>0</v>
      </c>
      <c r="Q59" s="41">
        <v>0</v>
      </c>
      <c r="R59" s="41">
        <v>0</v>
      </c>
      <c r="S59" s="41">
        <f t="shared" si="10"/>
        <v>0</v>
      </c>
      <c r="T59" s="6"/>
      <c r="U59" s="38">
        <f t="shared" si="11"/>
        <v>0</v>
      </c>
      <c r="V59" s="38"/>
      <c r="W59" s="38">
        <f t="shared" si="12"/>
        <v>0</v>
      </c>
      <c r="Y59" s="41">
        <v>0</v>
      </c>
      <c r="Z59" s="41">
        <v>0</v>
      </c>
      <c r="AA59" s="41">
        <f t="shared" si="13"/>
        <v>0</v>
      </c>
      <c r="AB59" s="6"/>
      <c r="AC59" s="38">
        <f t="shared" si="14"/>
        <v>0</v>
      </c>
      <c r="AD59" s="38"/>
      <c r="AE59" s="38">
        <f t="shared" si="15"/>
        <v>0</v>
      </c>
      <c r="AH59" s="41">
        <f t="shared" si="16"/>
        <v>0</v>
      </c>
      <c r="AI59" s="41">
        <f t="shared" si="2"/>
        <v>0</v>
      </c>
      <c r="AJ59" s="41">
        <f t="shared" si="3"/>
        <v>0</v>
      </c>
      <c r="AK59" s="41">
        <f t="shared" ca="1" si="17"/>
        <v>0</v>
      </c>
      <c r="AL59" s="38">
        <f t="shared" ca="1" si="18"/>
        <v>0</v>
      </c>
      <c r="AO59" s="1" t="str">
        <f ca="1">IF(A59=0,0,INDEX(OFFSET(Catégories!$D$21:$D$31,0,0,10,Catégories!$C$17),'Echantillon (4)'!C59,'Echantillon (4)'!B59))</f>
        <v>11.1 Emballages incombustibles</v>
      </c>
      <c r="AP59" s="38">
        <f t="shared" ca="1" si="4"/>
        <v>0</v>
      </c>
      <c r="AT59" s="38">
        <f t="shared" ca="1" si="19"/>
        <v>0</v>
      </c>
      <c r="AW59" s="36"/>
      <c r="AX59" s="36"/>
      <c r="AY59" s="40">
        <f t="shared" si="20"/>
        <v>0</v>
      </c>
      <c r="BA59" s="9">
        <f t="shared" ca="1" si="5"/>
        <v>0</v>
      </c>
      <c r="BC59" s="10">
        <f t="shared" ca="1" si="27"/>
        <v>0</v>
      </c>
      <c r="BF59" s="38">
        <f t="shared" ca="1" si="21"/>
        <v>0</v>
      </c>
    </row>
    <row r="60" spans="1:58" x14ac:dyDescent="0.3">
      <c r="A60" s="53">
        <f t="shared" ca="1" si="22"/>
        <v>39</v>
      </c>
      <c r="B60" s="19">
        <f ca="1">IF(A60=0,0,HLOOKUP(A60-1,OFFSET(Catégories!$D$18:$D$19,0,0,2,Catégories!$C$17),2,TRUE))</f>
        <v>11</v>
      </c>
      <c r="C60" s="19">
        <f ca="1">IF(A60=0,0,A60-OFFSET(Catégories!$D$18,0,B60-1,,))</f>
        <v>2</v>
      </c>
      <c r="F60" s="1" t="str">
        <f ca="1">IF(A60=0,0,INDEX(Catégories!$D$20:$R$20,1,'Echantillon (4)'!B60))</f>
        <v>11. incombustibles non classés</v>
      </c>
      <c r="G60" s="1" t="str">
        <f ca="1">IF(A60=0,0,INDEX(OFFSET(Catégories!$D$21:$D$31,0,0,10,Catégories!$C$17),'Echantillon (4)'!C60,'Echantillon (4)'!B60))</f>
        <v>11.2 Autres incombustibles</v>
      </c>
      <c r="I60" s="41">
        <v>0</v>
      </c>
      <c r="J60" s="41">
        <v>0</v>
      </c>
      <c r="K60" s="41">
        <f t="shared" si="7"/>
        <v>0</v>
      </c>
      <c r="L60" s="6"/>
      <c r="M60" s="38">
        <f t="shared" si="8"/>
        <v>0</v>
      </c>
      <c r="N60" s="38"/>
      <c r="O60" s="38">
        <f t="shared" si="9"/>
        <v>0</v>
      </c>
      <c r="Q60" s="41">
        <v>0</v>
      </c>
      <c r="R60" s="41">
        <v>0</v>
      </c>
      <c r="S60" s="41">
        <f t="shared" si="10"/>
        <v>0</v>
      </c>
      <c r="T60" s="6"/>
      <c r="U60" s="38">
        <f t="shared" si="11"/>
        <v>0</v>
      </c>
      <c r="V60" s="38"/>
      <c r="W60" s="38">
        <f t="shared" si="12"/>
        <v>0</v>
      </c>
      <c r="Y60" s="41">
        <v>0</v>
      </c>
      <c r="Z60" s="41">
        <v>0</v>
      </c>
      <c r="AA60" s="41">
        <f t="shared" si="13"/>
        <v>0</v>
      </c>
      <c r="AB60" s="6"/>
      <c r="AC60" s="38">
        <f t="shared" si="14"/>
        <v>0</v>
      </c>
      <c r="AD60" s="38"/>
      <c r="AE60" s="38">
        <f t="shared" si="15"/>
        <v>0</v>
      </c>
      <c r="AH60" s="41">
        <f t="shared" si="16"/>
        <v>0</v>
      </c>
      <c r="AI60" s="41">
        <f t="shared" si="2"/>
        <v>0</v>
      </c>
      <c r="AJ60" s="41">
        <f t="shared" si="3"/>
        <v>0</v>
      </c>
      <c r="AK60" s="41">
        <f t="shared" ca="1" si="17"/>
        <v>0</v>
      </c>
      <c r="AL60" s="38">
        <f t="shared" ca="1" si="18"/>
        <v>0</v>
      </c>
      <c r="AO60" s="1" t="str">
        <f ca="1">IF(A60=0,0,INDEX(OFFSET(Catégories!$D$21:$D$31,0,0,10,Catégories!$C$17),'Echantillon (4)'!C60,'Echantillon (4)'!B60))</f>
        <v>11.2 Autres incombustibles</v>
      </c>
      <c r="AP60" s="38">
        <f t="shared" ca="1" si="4"/>
        <v>0</v>
      </c>
      <c r="AT60" s="38">
        <f t="shared" ca="1" si="19"/>
        <v>0</v>
      </c>
      <c r="AW60" s="36"/>
      <c r="AX60" s="36"/>
      <c r="AY60" s="40">
        <f t="shared" si="20"/>
        <v>0</v>
      </c>
      <c r="BA60" s="9">
        <f t="shared" ca="1" si="5"/>
        <v>0</v>
      </c>
      <c r="BC60" s="10">
        <f t="shared" ca="1" si="27"/>
        <v>0</v>
      </c>
      <c r="BF60" s="38">
        <f t="shared" ca="1" si="21"/>
        <v>0</v>
      </c>
    </row>
    <row r="61" spans="1:58" x14ac:dyDescent="0.3">
      <c r="A61" s="53">
        <f t="shared" ca="1" si="22"/>
        <v>40</v>
      </c>
      <c r="B61" s="19">
        <f ca="1">IF(A61=0,0,HLOOKUP(A61-1,OFFSET(Catégories!$D$18:$D$19,0,0,2,Catégories!$C$17),2,TRUE))</f>
        <v>12</v>
      </c>
      <c r="C61" s="19">
        <f ca="1">IF(A61=0,0,A61-OFFSET(Catégories!$D$18,0,B61-1,,))</f>
        <v>1</v>
      </c>
      <c r="F61" s="1" t="str">
        <f ca="1">IF(A61=0,0,INDEX(Catégories!$D$20:$R$20,1,'Echantillon (4)'!B61))</f>
        <v>12. Déchets
 dangereux</v>
      </c>
      <c r="G61" s="1" t="str">
        <f ca="1">IF(A61=0,0,INDEX(OFFSET(Catégories!$D$21:$D$31,0,0,10,Catégories!$C$17),'Echantillon (4)'!C61,'Echantillon (4)'!B61))</f>
        <v>12.1 Produits chimiques</v>
      </c>
      <c r="I61" s="41">
        <v>0</v>
      </c>
      <c r="J61" s="41">
        <v>0</v>
      </c>
      <c r="K61" s="41">
        <f t="shared" si="7"/>
        <v>0</v>
      </c>
      <c r="L61" s="6"/>
      <c r="M61" s="38">
        <f t="shared" si="8"/>
        <v>0</v>
      </c>
      <c r="N61" s="38"/>
      <c r="O61" s="38">
        <f t="shared" si="9"/>
        <v>0</v>
      </c>
      <c r="Q61" s="41">
        <v>0</v>
      </c>
      <c r="R61" s="41">
        <v>0</v>
      </c>
      <c r="S61" s="41">
        <f t="shared" si="10"/>
        <v>0</v>
      </c>
      <c r="T61" s="6"/>
      <c r="U61" s="38">
        <f t="shared" si="11"/>
        <v>0</v>
      </c>
      <c r="V61" s="38"/>
      <c r="W61" s="38">
        <f t="shared" si="12"/>
        <v>0</v>
      </c>
      <c r="Y61" s="41">
        <v>0</v>
      </c>
      <c r="Z61" s="41">
        <v>0</v>
      </c>
      <c r="AA61" s="41">
        <f t="shared" si="13"/>
        <v>0</v>
      </c>
      <c r="AB61" s="6"/>
      <c r="AC61" s="38">
        <f t="shared" si="14"/>
        <v>0</v>
      </c>
      <c r="AD61" s="38"/>
      <c r="AE61" s="38">
        <f t="shared" si="15"/>
        <v>0</v>
      </c>
      <c r="AH61" s="41">
        <f t="shared" si="16"/>
        <v>0</v>
      </c>
      <c r="AI61" s="41">
        <f t="shared" si="2"/>
        <v>0</v>
      </c>
      <c r="AJ61" s="41">
        <f t="shared" si="3"/>
        <v>0</v>
      </c>
      <c r="AK61" s="41">
        <f t="shared" ca="1" si="17"/>
        <v>0</v>
      </c>
      <c r="AL61" s="38">
        <f t="shared" ca="1" si="18"/>
        <v>0</v>
      </c>
      <c r="AO61" s="1" t="str">
        <f ca="1">IF(A61=0,0,INDEX(OFFSET(Catégories!$D$21:$D$31,0,0,10,Catégories!$C$17),'Echantillon (4)'!C61,'Echantillon (4)'!B61))</f>
        <v>12.1 Produits chimiques</v>
      </c>
      <c r="AP61" s="38">
        <f t="shared" ca="1" si="4"/>
        <v>0</v>
      </c>
      <c r="AT61" s="38">
        <f t="shared" ca="1" si="19"/>
        <v>0</v>
      </c>
      <c r="AW61" s="36"/>
      <c r="AX61" s="36"/>
      <c r="AY61" s="40">
        <f t="shared" si="20"/>
        <v>0</v>
      </c>
      <c r="BA61" s="9">
        <f t="shared" ca="1" si="5"/>
        <v>0</v>
      </c>
      <c r="BC61" s="10">
        <f t="shared" ca="1" si="27"/>
        <v>0</v>
      </c>
      <c r="BF61" s="38">
        <f t="shared" ca="1" si="21"/>
        <v>0</v>
      </c>
    </row>
    <row r="62" spans="1:58" x14ac:dyDescent="0.3">
      <c r="A62" s="53">
        <f t="shared" ca="1" si="22"/>
        <v>41</v>
      </c>
      <c r="B62" s="19">
        <f ca="1">IF(A62=0,0,HLOOKUP(A62-1,OFFSET(Catégories!$D$18:$D$19,0,0,2,Catégories!$C$17),2,TRUE))</f>
        <v>12</v>
      </c>
      <c r="C62" s="19">
        <f ca="1">IF(A62=0,0,A62-OFFSET(Catégories!$D$18,0,B62-1,,))</f>
        <v>2</v>
      </c>
      <c r="F62" s="1" t="str">
        <f ca="1">IF(A62=0,0,INDEX(Catégories!$D$20:$R$20,1,'Echantillon (4)'!B62))</f>
        <v>12. Déchets
 dangereux</v>
      </c>
      <c r="G62" s="1" t="str">
        <f ca="1">IF(A62=0,0,INDEX(OFFSET(Catégories!$D$21:$D$31,0,0,10,Catégories!$C$17),'Echantillon (4)'!C62,'Echantillon (4)'!B62))</f>
        <v>12.2 Tubes fluorescents et ampoules basse consommation</v>
      </c>
      <c r="I62" s="41">
        <v>0</v>
      </c>
      <c r="J62" s="41">
        <v>0</v>
      </c>
      <c r="K62" s="41">
        <f t="shared" si="7"/>
        <v>0</v>
      </c>
      <c r="L62" s="6"/>
      <c r="M62" s="38">
        <f t="shared" si="8"/>
        <v>0</v>
      </c>
      <c r="N62" s="38"/>
      <c r="O62" s="38">
        <f t="shared" si="9"/>
        <v>0</v>
      </c>
      <c r="Q62" s="41">
        <v>0</v>
      </c>
      <c r="R62" s="41">
        <v>0</v>
      </c>
      <c r="S62" s="41">
        <f t="shared" si="10"/>
        <v>0</v>
      </c>
      <c r="T62" s="6"/>
      <c r="U62" s="38">
        <f t="shared" si="11"/>
        <v>0</v>
      </c>
      <c r="V62" s="38"/>
      <c r="W62" s="38">
        <f t="shared" si="12"/>
        <v>0</v>
      </c>
      <c r="Y62" s="41">
        <v>0</v>
      </c>
      <c r="Z62" s="41">
        <v>0</v>
      </c>
      <c r="AA62" s="41">
        <f t="shared" si="13"/>
        <v>0</v>
      </c>
      <c r="AB62" s="6"/>
      <c r="AC62" s="38">
        <f t="shared" si="14"/>
        <v>0</v>
      </c>
      <c r="AD62" s="38"/>
      <c r="AE62" s="38">
        <f t="shared" si="15"/>
        <v>0</v>
      </c>
      <c r="AH62" s="41">
        <f t="shared" si="16"/>
        <v>0</v>
      </c>
      <c r="AI62" s="41">
        <f t="shared" si="2"/>
        <v>0</v>
      </c>
      <c r="AJ62" s="41">
        <f t="shared" si="3"/>
        <v>0</v>
      </c>
      <c r="AK62" s="41">
        <f t="shared" ca="1" si="17"/>
        <v>0</v>
      </c>
      <c r="AL62" s="38">
        <f t="shared" ca="1" si="18"/>
        <v>0</v>
      </c>
      <c r="AO62" s="1" t="str">
        <f ca="1">IF(A62=0,0,INDEX(OFFSET(Catégories!$D$21:$D$31,0,0,10,Catégories!$C$17),'Echantillon (4)'!C62,'Echantillon (4)'!B62))</f>
        <v>12.2 Tubes fluorescents et ampoules basse consommation</v>
      </c>
      <c r="AP62" s="38">
        <f t="shared" ca="1" si="4"/>
        <v>0</v>
      </c>
      <c r="AT62" s="38">
        <f t="shared" ca="1" si="19"/>
        <v>0</v>
      </c>
      <c r="AW62" s="36"/>
      <c r="AX62" s="36"/>
      <c r="AY62" s="40">
        <f t="shared" si="20"/>
        <v>0</v>
      </c>
      <c r="BA62" s="9">
        <f t="shared" ca="1" si="5"/>
        <v>0</v>
      </c>
      <c r="BC62" s="10">
        <f t="shared" ca="1" si="27"/>
        <v>0</v>
      </c>
      <c r="BF62" s="38">
        <f t="shared" ca="1" si="21"/>
        <v>0</v>
      </c>
    </row>
    <row r="63" spans="1:58" x14ac:dyDescent="0.3">
      <c r="A63" s="53">
        <f t="shared" ca="1" si="22"/>
        <v>42</v>
      </c>
      <c r="B63" s="19">
        <f ca="1">IF(A63=0,0,HLOOKUP(A63-1,OFFSET(Catégories!$D$18:$D$19,0,0,2,Catégories!$C$17),2,TRUE))</f>
        <v>12</v>
      </c>
      <c r="C63" s="19">
        <f ca="1">IF(A63=0,0,A63-OFFSET(Catégories!$D$18,0,B63-1,,))</f>
        <v>3</v>
      </c>
      <c r="F63" s="1" t="str">
        <f ca="1">IF(A63=0,0,INDEX(Catégories!$D$20:$R$20,1,'Echantillon (4)'!B63))</f>
        <v>12. Déchets
 dangereux</v>
      </c>
      <c r="G63" s="1" t="str">
        <f ca="1">IF(A63=0,0,INDEX(OFFSET(Catégories!$D$21:$D$31,0,0,10,Catégories!$C$17),'Echantillon (4)'!C63,'Echantillon (4)'!B63))</f>
        <v>12.3 Piles (non rechargeables)</v>
      </c>
      <c r="I63" s="41">
        <v>0</v>
      </c>
      <c r="J63" s="41">
        <v>0</v>
      </c>
      <c r="K63" s="41">
        <f t="shared" si="7"/>
        <v>0</v>
      </c>
      <c r="L63" s="6"/>
      <c r="M63" s="38">
        <f t="shared" si="8"/>
        <v>0</v>
      </c>
      <c r="N63" s="38"/>
      <c r="O63" s="38">
        <f t="shared" si="9"/>
        <v>0</v>
      </c>
      <c r="Q63" s="41">
        <v>0</v>
      </c>
      <c r="R63" s="41">
        <v>0</v>
      </c>
      <c r="S63" s="41">
        <f t="shared" si="10"/>
        <v>0</v>
      </c>
      <c r="T63" s="6"/>
      <c r="U63" s="38">
        <f t="shared" si="11"/>
        <v>0</v>
      </c>
      <c r="V63" s="38"/>
      <c r="W63" s="38">
        <f t="shared" si="12"/>
        <v>0</v>
      </c>
      <c r="Y63" s="41">
        <v>0</v>
      </c>
      <c r="Z63" s="41">
        <v>0</v>
      </c>
      <c r="AA63" s="41">
        <f t="shared" si="13"/>
        <v>0</v>
      </c>
      <c r="AB63" s="6"/>
      <c r="AC63" s="38">
        <f t="shared" si="14"/>
        <v>0</v>
      </c>
      <c r="AD63" s="38"/>
      <c r="AE63" s="38">
        <f t="shared" si="15"/>
        <v>0</v>
      </c>
      <c r="AH63" s="41">
        <f t="shared" si="16"/>
        <v>0</v>
      </c>
      <c r="AI63" s="41">
        <f t="shared" si="2"/>
        <v>0</v>
      </c>
      <c r="AJ63" s="41">
        <f t="shared" si="3"/>
        <v>0</v>
      </c>
      <c r="AK63" s="41">
        <f t="shared" ca="1" si="17"/>
        <v>0</v>
      </c>
      <c r="AL63" s="38">
        <f t="shared" ca="1" si="18"/>
        <v>0</v>
      </c>
      <c r="AO63" s="1" t="str">
        <f ca="1">IF(A63=0,0,INDEX(OFFSET(Catégories!$D$21:$D$31,0,0,10,Catégories!$C$17),'Echantillon (4)'!C63,'Echantillon (4)'!B63))</f>
        <v>12.3 Piles (non rechargeables)</v>
      </c>
      <c r="AP63" s="38">
        <f t="shared" ca="1" si="4"/>
        <v>0</v>
      </c>
      <c r="AT63" s="38">
        <f t="shared" ca="1" si="19"/>
        <v>0</v>
      </c>
      <c r="AW63" s="36"/>
      <c r="AX63" s="36"/>
      <c r="AY63" s="40">
        <f t="shared" si="20"/>
        <v>0</v>
      </c>
      <c r="BA63" s="9">
        <f t="shared" ca="1" si="5"/>
        <v>0</v>
      </c>
      <c r="BC63" s="10">
        <f t="shared" ca="1" si="27"/>
        <v>0</v>
      </c>
      <c r="BF63" s="38">
        <f t="shared" ca="1" si="21"/>
        <v>0</v>
      </c>
    </row>
    <row r="64" spans="1:58" x14ac:dyDescent="0.3">
      <c r="A64" s="53">
        <f t="shared" ca="1" si="22"/>
        <v>43</v>
      </c>
      <c r="B64" s="19">
        <f ca="1">IF(A64=0,0,HLOOKUP(A64-1,OFFSET(Catégories!$D$18:$D$19,0,0,2,Catégories!$C$17),2,TRUE))</f>
        <v>12</v>
      </c>
      <c r="C64" s="19">
        <f ca="1">IF(A64=0,0,A64-OFFSET(Catégories!$D$18,0,B64-1,,))</f>
        <v>4</v>
      </c>
      <c r="F64" s="1" t="str">
        <f ca="1">IF(A64=0,0,INDEX(Catégories!$D$20:$R$20,1,'Echantillon (4)'!B64))</f>
        <v>12. Déchets
 dangereux</v>
      </c>
      <c r="G64" s="1" t="str">
        <f ca="1">IF(A64=0,0,INDEX(OFFSET(Catégories!$D$21:$D$31,0,0,10,Catégories!$C$17),'Echantillon (4)'!C64,'Echantillon (4)'!B64))</f>
        <v>12.4 Piles rechargeables, accumulateurs</v>
      </c>
      <c r="I64" s="41">
        <v>0</v>
      </c>
      <c r="J64" s="41">
        <v>0</v>
      </c>
      <c r="K64" s="41">
        <f t="shared" si="7"/>
        <v>0</v>
      </c>
      <c r="L64" s="6"/>
      <c r="M64" s="38">
        <f t="shared" si="8"/>
        <v>0</v>
      </c>
      <c r="N64" s="38"/>
      <c r="O64" s="38">
        <f t="shared" si="9"/>
        <v>0</v>
      </c>
      <c r="Q64" s="41">
        <v>0</v>
      </c>
      <c r="R64" s="41">
        <v>0</v>
      </c>
      <c r="S64" s="41">
        <f t="shared" si="10"/>
        <v>0</v>
      </c>
      <c r="T64" s="6"/>
      <c r="U64" s="38">
        <f t="shared" si="11"/>
        <v>0</v>
      </c>
      <c r="V64" s="38"/>
      <c r="W64" s="38">
        <f t="shared" si="12"/>
        <v>0</v>
      </c>
      <c r="Y64" s="41">
        <v>0</v>
      </c>
      <c r="Z64" s="41">
        <v>0</v>
      </c>
      <c r="AA64" s="41">
        <f t="shared" si="13"/>
        <v>0</v>
      </c>
      <c r="AB64" s="6"/>
      <c r="AC64" s="38">
        <f t="shared" si="14"/>
        <v>0</v>
      </c>
      <c r="AD64" s="38"/>
      <c r="AE64" s="38">
        <f t="shared" si="15"/>
        <v>0</v>
      </c>
      <c r="AH64" s="41">
        <f t="shared" si="16"/>
        <v>0</v>
      </c>
      <c r="AI64" s="41">
        <f t="shared" si="2"/>
        <v>0</v>
      </c>
      <c r="AJ64" s="41">
        <f t="shared" si="3"/>
        <v>0</v>
      </c>
      <c r="AK64" s="41">
        <f t="shared" ca="1" si="17"/>
        <v>0</v>
      </c>
      <c r="AL64" s="38">
        <f t="shared" ca="1" si="18"/>
        <v>0</v>
      </c>
      <c r="AO64" s="1" t="str">
        <f ca="1">IF(A64=0,0,INDEX(OFFSET(Catégories!$D$21:$D$31,0,0,10,Catégories!$C$17),'Echantillon (4)'!C64,'Echantillon (4)'!B64))</f>
        <v>12.4 Piles rechargeables, accumulateurs</v>
      </c>
      <c r="AP64" s="38">
        <f t="shared" ca="1" si="4"/>
        <v>0</v>
      </c>
      <c r="AT64" s="38">
        <f t="shared" ca="1" si="19"/>
        <v>0</v>
      </c>
      <c r="AW64" s="36"/>
      <c r="AX64" s="36"/>
      <c r="AY64" s="40">
        <f t="shared" si="20"/>
        <v>0</v>
      </c>
      <c r="BA64" s="9">
        <f t="shared" ca="1" si="5"/>
        <v>0</v>
      </c>
      <c r="BC64" s="10">
        <f t="shared" ca="1" si="27"/>
        <v>0</v>
      </c>
      <c r="BF64" s="38">
        <f t="shared" ca="1" si="21"/>
        <v>0</v>
      </c>
    </row>
    <row r="65" spans="1:58" x14ac:dyDescent="0.3">
      <c r="A65" s="53">
        <f t="shared" ca="1" si="22"/>
        <v>44</v>
      </c>
      <c r="B65" s="19">
        <f ca="1">IF(A65=0,0,HLOOKUP(A65-1,OFFSET(Catégories!$D$18:$D$19,0,0,2,Catégories!$C$17),2,TRUE))</f>
        <v>12</v>
      </c>
      <c r="C65" s="19">
        <f ca="1">IF(A65=0,0,A65-OFFSET(Catégories!$D$18,0,B65-1,,))</f>
        <v>5</v>
      </c>
      <c r="F65" s="1" t="str">
        <f ca="1">IF(A65=0,0,INDEX(Catégories!$D$20:$R$20,1,'Echantillon (4)'!B65))</f>
        <v>12. Déchets
 dangereux</v>
      </c>
      <c r="G65" s="1" t="str">
        <f ca="1">IF(A65=0,0,INDEX(OFFSET(Catégories!$D$21:$D$31,0,0,10,Catégories!$C$17),'Echantillon (4)'!C65,'Echantillon (4)'!B65))</f>
        <v xml:space="preserve">12.5 Batteries </v>
      </c>
      <c r="I65" s="41">
        <v>0</v>
      </c>
      <c r="J65" s="41">
        <v>0</v>
      </c>
      <c r="K65" s="41">
        <f t="shared" si="7"/>
        <v>0</v>
      </c>
      <c r="L65" s="6"/>
      <c r="M65" s="38">
        <f t="shared" si="8"/>
        <v>0</v>
      </c>
      <c r="N65" s="38"/>
      <c r="O65" s="38">
        <f t="shared" si="9"/>
        <v>0</v>
      </c>
      <c r="Q65" s="41">
        <v>0</v>
      </c>
      <c r="R65" s="41">
        <v>0</v>
      </c>
      <c r="S65" s="41">
        <f t="shared" si="10"/>
        <v>0</v>
      </c>
      <c r="T65" s="6"/>
      <c r="U65" s="38">
        <f t="shared" si="11"/>
        <v>0</v>
      </c>
      <c r="V65" s="38"/>
      <c r="W65" s="38">
        <f t="shared" si="12"/>
        <v>0</v>
      </c>
      <c r="Y65" s="41">
        <v>0</v>
      </c>
      <c r="Z65" s="41">
        <v>0</v>
      </c>
      <c r="AA65" s="41">
        <f t="shared" si="13"/>
        <v>0</v>
      </c>
      <c r="AB65" s="6"/>
      <c r="AC65" s="38">
        <f t="shared" si="14"/>
        <v>0</v>
      </c>
      <c r="AD65" s="38"/>
      <c r="AE65" s="38">
        <f t="shared" si="15"/>
        <v>0</v>
      </c>
      <c r="AH65" s="41">
        <f t="shared" si="16"/>
        <v>0</v>
      </c>
      <c r="AI65" s="41">
        <f t="shared" si="2"/>
        <v>0</v>
      </c>
      <c r="AJ65" s="41">
        <f t="shared" si="3"/>
        <v>0</v>
      </c>
      <c r="AK65" s="41">
        <f t="shared" ca="1" si="17"/>
        <v>0</v>
      </c>
      <c r="AL65" s="38">
        <f t="shared" ca="1" si="18"/>
        <v>0</v>
      </c>
      <c r="AO65" s="1" t="str">
        <f ca="1">IF(A65=0,0,INDEX(OFFSET(Catégories!$D$21:$D$31,0,0,10,Catégories!$C$17),'Echantillon (4)'!C65,'Echantillon (4)'!B65))</f>
        <v xml:space="preserve">12.5 Batteries </v>
      </c>
      <c r="AP65" s="38">
        <f t="shared" ca="1" si="4"/>
        <v>0</v>
      </c>
      <c r="AT65" s="38">
        <f t="shared" ca="1" si="19"/>
        <v>0</v>
      </c>
      <c r="AW65" s="36"/>
      <c r="AX65" s="36"/>
      <c r="AY65" s="40">
        <f t="shared" si="20"/>
        <v>0</v>
      </c>
      <c r="BA65" s="9">
        <f t="shared" ca="1" si="5"/>
        <v>0</v>
      </c>
      <c r="BC65" s="10">
        <f t="shared" ca="1" si="27"/>
        <v>0</v>
      </c>
      <c r="BF65" s="38">
        <f t="shared" ca="1" si="21"/>
        <v>0</v>
      </c>
    </row>
    <row r="66" spans="1:58" x14ac:dyDescent="0.3">
      <c r="A66" s="53">
        <f t="shared" ca="1" si="22"/>
        <v>45</v>
      </c>
      <c r="B66" s="19">
        <f ca="1">IF(A66=0,0,HLOOKUP(A66-1,OFFSET(Catégories!$D$18:$D$19,0,0,2,Catégories!$C$17),2,TRUE))</f>
        <v>12</v>
      </c>
      <c r="C66" s="19">
        <f ca="1">IF(A66=0,0,A66-OFFSET(Catégories!$D$18,0,B66-1,,))</f>
        <v>6</v>
      </c>
      <c r="F66" s="1" t="str">
        <f ca="1">IF(A66=0,0,INDEX(Catégories!$D$20:$R$20,1,'Echantillon (4)'!B66))</f>
        <v>12. Déchets
 dangereux</v>
      </c>
      <c r="G66" s="1" t="str">
        <f ca="1">IF(A66=0,0,INDEX(OFFSET(Catégories!$D$21:$D$31,0,0,10,Catégories!$C$17),'Echantillon (4)'!C66,'Echantillon (4)'!B66))</f>
        <v xml:space="preserve">12.6 Autres déchets dangereux </v>
      </c>
      <c r="I66" s="41">
        <v>0</v>
      </c>
      <c r="J66" s="41">
        <v>0</v>
      </c>
      <c r="K66" s="41">
        <f t="shared" si="7"/>
        <v>0</v>
      </c>
      <c r="L66" s="6"/>
      <c r="M66" s="38">
        <f t="shared" si="8"/>
        <v>0</v>
      </c>
      <c r="N66" s="38"/>
      <c r="O66" s="38">
        <f t="shared" si="9"/>
        <v>0</v>
      </c>
      <c r="Q66" s="41">
        <v>0</v>
      </c>
      <c r="R66" s="41">
        <v>0</v>
      </c>
      <c r="S66" s="41">
        <f t="shared" si="10"/>
        <v>0</v>
      </c>
      <c r="T66" s="6"/>
      <c r="U66" s="38">
        <f t="shared" si="11"/>
        <v>0</v>
      </c>
      <c r="V66" s="38"/>
      <c r="W66" s="38">
        <f t="shared" si="12"/>
        <v>0</v>
      </c>
      <c r="Y66" s="41">
        <v>0</v>
      </c>
      <c r="Z66" s="41">
        <v>0</v>
      </c>
      <c r="AA66" s="41">
        <f t="shared" si="13"/>
        <v>0</v>
      </c>
      <c r="AB66" s="6"/>
      <c r="AC66" s="38">
        <f t="shared" si="14"/>
        <v>0</v>
      </c>
      <c r="AD66" s="38"/>
      <c r="AE66" s="38">
        <f t="shared" si="15"/>
        <v>0</v>
      </c>
      <c r="AH66" s="41">
        <f t="shared" si="16"/>
        <v>0</v>
      </c>
      <c r="AI66" s="41">
        <f t="shared" si="2"/>
        <v>0</v>
      </c>
      <c r="AJ66" s="41">
        <f t="shared" si="3"/>
        <v>0</v>
      </c>
      <c r="AK66" s="41">
        <f t="shared" ca="1" si="17"/>
        <v>0</v>
      </c>
      <c r="AL66" s="38">
        <f t="shared" ca="1" si="18"/>
        <v>0</v>
      </c>
      <c r="AO66" s="1" t="str">
        <f ca="1">IF(A66=0,0,INDEX(OFFSET(Catégories!$D$21:$D$31,0,0,10,Catégories!$C$17),'Echantillon (4)'!C66,'Echantillon (4)'!B66))</f>
        <v xml:space="preserve">12.6 Autres déchets dangereux </v>
      </c>
      <c r="AP66" s="38">
        <f t="shared" ca="1" si="4"/>
        <v>0</v>
      </c>
      <c r="AT66" s="38">
        <f t="shared" ca="1" si="19"/>
        <v>0</v>
      </c>
      <c r="AW66" s="36"/>
      <c r="AX66" s="36"/>
      <c r="AY66" s="40">
        <f t="shared" si="20"/>
        <v>0</v>
      </c>
      <c r="BA66" s="9">
        <f t="shared" ca="1" si="5"/>
        <v>0</v>
      </c>
      <c r="BC66" s="10">
        <f t="shared" ca="1" si="27"/>
        <v>0</v>
      </c>
      <c r="BF66" s="38">
        <f t="shared" ca="1" si="21"/>
        <v>0</v>
      </c>
    </row>
    <row r="67" spans="1:58" x14ac:dyDescent="0.3">
      <c r="A67" s="53">
        <f t="shared" ca="1" si="22"/>
        <v>46</v>
      </c>
      <c r="B67" s="19">
        <f ca="1">IF(A67=0,0,HLOOKUP(A67-1,OFFSET(Catégories!$D$18:$D$19,0,0,2,Catégories!$C$17),2,TRUE))</f>
        <v>13</v>
      </c>
      <c r="C67" s="19">
        <f ca="1">IF(A67=0,0,A67-OFFSET(Catégories!$D$18,0,B67-1,,))</f>
        <v>1</v>
      </c>
      <c r="F67" s="1" t="str">
        <f ca="1">IF(A67=0,0,INDEX(Catégories!$D$20:$R$20,1,'Echantillon (4)'!B67))</f>
        <v>13. Fines</v>
      </c>
      <c r="G67" s="1" t="str">
        <f ca="1">IF(A67=0,0,INDEX(OFFSET(Catégories!$D$21:$D$31,0,0,10,Catégories!$C$17),'Echantillon (4)'!C67,'Echantillon (4)'!B67))</f>
        <v>13. Fines</v>
      </c>
      <c r="I67" s="41">
        <v>0</v>
      </c>
      <c r="J67" s="41">
        <v>0</v>
      </c>
      <c r="K67" s="41">
        <f t="shared" si="7"/>
        <v>0</v>
      </c>
      <c r="L67" s="6"/>
      <c r="M67" s="38">
        <f t="shared" si="8"/>
        <v>0</v>
      </c>
      <c r="N67" s="38"/>
      <c r="O67" s="38">
        <f t="shared" si="9"/>
        <v>0</v>
      </c>
      <c r="Q67" s="41">
        <v>0</v>
      </c>
      <c r="R67" s="41">
        <v>0</v>
      </c>
      <c r="S67" s="41">
        <f t="shared" si="10"/>
        <v>0</v>
      </c>
      <c r="T67" s="6"/>
      <c r="U67" s="38">
        <f t="shared" si="11"/>
        <v>0</v>
      </c>
      <c r="V67" s="38"/>
      <c r="W67" s="38">
        <f t="shared" si="12"/>
        <v>0</v>
      </c>
      <c r="Y67" s="41">
        <v>0</v>
      </c>
      <c r="Z67" s="41">
        <v>0</v>
      </c>
      <c r="AA67" s="41">
        <f t="shared" si="13"/>
        <v>0</v>
      </c>
      <c r="AB67" s="6"/>
      <c r="AC67" s="38">
        <f t="shared" si="14"/>
        <v>0</v>
      </c>
      <c r="AD67" s="38"/>
      <c r="AE67" s="38">
        <f t="shared" si="15"/>
        <v>0</v>
      </c>
      <c r="AH67" s="41">
        <f t="shared" si="16"/>
        <v>0</v>
      </c>
      <c r="AI67" s="41">
        <f t="shared" si="2"/>
        <v>0</v>
      </c>
      <c r="AJ67" s="41">
        <f t="shared" si="3"/>
        <v>0</v>
      </c>
      <c r="AK67" s="41">
        <f t="shared" ca="1" si="17"/>
        <v>261.59999999999997</v>
      </c>
      <c r="AL67" s="38">
        <f t="shared" ca="1" si="18"/>
        <v>1</v>
      </c>
      <c r="AO67" s="1" t="str">
        <f ca="1">IF(A67=0,0,INDEX(OFFSET(Catégories!$D$21:$D$31,0,0,10,Catégories!$C$17),'Echantillon (4)'!C67,'Echantillon (4)'!B67))</f>
        <v>13. Fines</v>
      </c>
      <c r="AP67" s="38">
        <f t="shared" ca="1" si="4"/>
        <v>0.47563636363636358</v>
      </c>
      <c r="AT67" s="38">
        <f t="shared" ca="1" si="19"/>
        <v>0</v>
      </c>
      <c r="AW67" s="36"/>
      <c r="AX67" s="36"/>
      <c r="AY67" s="40">
        <f t="shared" si="20"/>
        <v>0</v>
      </c>
      <c r="BA67" s="9">
        <f t="shared" ca="1" si="5"/>
        <v>0</v>
      </c>
      <c r="BC67" s="10">
        <f t="shared" ca="1" si="27"/>
        <v>0</v>
      </c>
      <c r="BF67" s="38">
        <f t="shared" ca="1" si="21"/>
        <v>0</v>
      </c>
    </row>
    <row r="68" spans="1:58" x14ac:dyDescent="0.3">
      <c r="A68" s="53">
        <f t="shared" ca="1" si="22"/>
        <v>0</v>
      </c>
      <c r="B68" s="19">
        <f ca="1">IF(A68=0,0,HLOOKUP(A68-1,OFFSET(Catégories!$D$18:$D$19,0,0,2,Catégories!$C$17),2,TRUE))</f>
        <v>0</v>
      </c>
      <c r="C68" s="19">
        <f ca="1">IF(A68=0,0,A68-OFFSET(Catégories!$D$18,0,B68-1,,))</f>
        <v>0</v>
      </c>
      <c r="F68" s="1">
        <f ca="1">IF(A68=0,0,INDEX(Catégories!$D$20:$R$20,1,'Echantillon (4)'!B68))</f>
        <v>0</v>
      </c>
      <c r="G68" s="1">
        <f ca="1">IF(A68=0,0,INDEX(OFFSET(Catégories!$D$21:$D$31,0,0,10,Catégories!$C$17),'Echantillon (4)'!C68,'Echantillon (4)'!B68))</f>
        <v>0</v>
      </c>
      <c r="I68" s="41">
        <v>0</v>
      </c>
      <c r="J68" s="41">
        <v>0</v>
      </c>
      <c r="K68" s="41">
        <f t="shared" si="7"/>
        <v>0</v>
      </c>
      <c r="L68" s="6"/>
      <c r="M68" s="38">
        <f t="shared" si="8"/>
        <v>0</v>
      </c>
      <c r="N68" s="38"/>
      <c r="O68" s="38">
        <f t="shared" si="9"/>
        <v>0</v>
      </c>
      <c r="Q68" s="41">
        <v>0</v>
      </c>
      <c r="R68" s="41">
        <v>0</v>
      </c>
      <c r="S68" s="41">
        <f t="shared" si="10"/>
        <v>0</v>
      </c>
      <c r="T68" s="6"/>
      <c r="U68" s="38">
        <f t="shared" si="11"/>
        <v>0</v>
      </c>
      <c r="V68" s="38"/>
      <c r="W68" s="38">
        <f t="shared" si="12"/>
        <v>0</v>
      </c>
      <c r="Y68" s="41">
        <v>0</v>
      </c>
      <c r="Z68" s="41">
        <v>0</v>
      </c>
      <c r="AA68" s="41">
        <f t="shared" si="13"/>
        <v>0</v>
      </c>
      <c r="AB68" s="6"/>
      <c r="AC68" s="38">
        <f t="shared" si="14"/>
        <v>0</v>
      </c>
      <c r="AD68" s="38"/>
      <c r="AE68" s="38">
        <f t="shared" si="15"/>
        <v>0</v>
      </c>
      <c r="AH68" s="41">
        <f t="shared" si="16"/>
        <v>0</v>
      </c>
      <c r="AI68" s="41">
        <f t="shared" si="2"/>
        <v>0</v>
      </c>
      <c r="AJ68" s="41">
        <f t="shared" si="3"/>
        <v>0</v>
      </c>
      <c r="AK68" s="41">
        <f t="shared" ca="1" si="17"/>
        <v>0</v>
      </c>
      <c r="AL68" s="38">
        <f t="shared" ca="1" si="18"/>
        <v>0</v>
      </c>
      <c r="AO68" s="1">
        <f ca="1">IF(A68=0,0,INDEX(OFFSET(Catégories!$D$21:$D$31,0,0,10,Catégories!$C$17),'Echantillon (4)'!C68,'Echantillon (4)'!B68))</f>
        <v>0</v>
      </c>
      <c r="AP68" s="38">
        <f t="shared" ca="1" si="4"/>
        <v>0</v>
      </c>
      <c r="AT68" s="38">
        <f t="shared" ca="1" si="19"/>
        <v>0</v>
      </c>
      <c r="AW68" s="36"/>
      <c r="AX68" s="36"/>
      <c r="AY68" s="40">
        <f t="shared" si="20"/>
        <v>0</v>
      </c>
      <c r="BA68" s="9">
        <f t="shared" ca="1" si="5"/>
        <v>0</v>
      </c>
      <c r="BC68" s="10">
        <f t="shared" ca="1" si="27"/>
        <v>0</v>
      </c>
      <c r="BF68" s="38">
        <f t="shared" ca="1" si="21"/>
        <v>0</v>
      </c>
    </row>
    <row r="69" spans="1:58" x14ac:dyDescent="0.3">
      <c r="A69" s="53">
        <f t="shared" ca="1" si="22"/>
        <v>0</v>
      </c>
      <c r="B69" s="19">
        <f ca="1">IF(A69=0,0,HLOOKUP(A69-1,OFFSET(Catégories!$D$18:$D$19,0,0,2,Catégories!$C$17),2,TRUE))</f>
        <v>0</v>
      </c>
      <c r="C69" s="19">
        <f ca="1">IF(A69=0,0,A69-OFFSET(Catégories!$D$18,0,B69-1,,))</f>
        <v>0</v>
      </c>
      <c r="F69" s="1">
        <f ca="1">IF(A69=0,0,INDEX(Catégories!$D$20:$R$20,1,'Echantillon (4)'!B69))</f>
        <v>0</v>
      </c>
      <c r="G69" s="1">
        <f ca="1">IF(A69=0,0,INDEX(OFFSET(Catégories!$D$21:$D$31,0,0,10,Catégories!$C$17),'Echantillon (4)'!C69,'Echantillon (4)'!B69))</f>
        <v>0</v>
      </c>
      <c r="I69" s="41">
        <v>0</v>
      </c>
      <c r="J69" s="41">
        <v>0</v>
      </c>
      <c r="K69" s="41">
        <f t="shared" si="7"/>
        <v>0</v>
      </c>
      <c r="L69" s="6"/>
      <c r="M69" s="38">
        <f t="shared" si="8"/>
        <v>0</v>
      </c>
      <c r="N69" s="38"/>
      <c r="O69" s="38">
        <f t="shared" si="9"/>
        <v>0</v>
      </c>
      <c r="Q69" s="41">
        <v>0</v>
      </c>
      <c r="R69" s="41">
        <v>0</v>
      </c>
      <c r="S69" s="41">
        <f t="shared" si="10"/>
        <v>0</v>
      </c>
      <c r="T69" s="6"/>
      <c r="U69" s="38">
        <f t="shared" si="11"/>
        <v>0</v>
      </c>
      <c r="V69" s="38"/>
      <c r="W69" s="38">
        <f t="shared" si="12"/>
        <v>0</v>
      </c>
      <c r="Y69" s="41">
        <v>0</v>
      </c>
      <c r="Z69" s="41">
        <v>0</v>
      </c>
      <c r="AA69" s="41">
        <f t="shared" si="13"/>
        <v>0</v>
      </c>
      <c r="AB69" s="6"/>
      <c r="AC69" s="38">
        <f t="shared" si="14"/>
        <v>0</v>
      </c>
      <c r="AD69" s="38"/>
      <c r="AE69" s="38">
        <f t="shared" si="15"/>
        <v>0</v>
      </c>
      <c r="AH69" s="41">
        <f t="shared" si="16"/>
        <v>0</v>
      </c>
      <c r="AI69" s="41">
        <f t="shared" si="2"/>
        <v>0</v>
      </c>
      <c r="AJ69" s="41">
        <f t="shared" si="3"/>
        <v>0</v>
      </c>
      <c r="AK69" s="41">
        <f t="shared" ca="1" si="17"/>
        <v>0</v>
      </c>
      <c r="AL69" s="38">
        <f t="shared" ca="1" si="18"/>
        <v>0</v>
      </c>
      <c r="AO69" s="1">
        <f ca="1">IF(A69=0,0,INDEX(OFFSET(Catégories!$D$21:$D$31,0,0,10,Catégories!$C$17),'Echantillon (4)'!C69,'Echantillon (4)'!B69))</f>
        <v>0</v>
      </c>
      <c r="AP69" s="38">
        <f t="shared" ca="1" si="4"/>
        <v>0</v>
      </c>
      <c r="AT69" s="38">
        <f t="shared" ca="1" si="19"/>
        <v>0</v>
      </c>
      <c r="AW69" s="36"/>
      <c r="AX69" s="36"/>
      <c r="AY69" s="40">
        <f t="shared" si="20"/>
        <v>0</v>
      </c>
      <c r="BA69" s="9">
        <f t="shared" ca="1" si="5"/>
        <v>0</v>
      </c>
      <c r="BC69" s="10">
        <f t="shared" ca="1" si="27"/>
        <v>0</v>
      </c>
      <c r="BF69" s="38">
        <f t="shared" ca="1" si="21"/>
        <v>0</v>
      </c>
    </row>
    <row r="70" spans="1:58" x14ac:dyDescent="0.3">
      <c r="A70" s="53">
        <f t="shared" ca="1" si="22"/>
        <v>0</v>
      </c>
      <c r="B70" s="19">
        <f ca="1">IF(A70=0,0,HLOOKUP(A70-1,OFFSET(Catégories!$D$18:$D$19,0,0,2,Catégories!$C$17),2,TRUE))</f>
        <v>0</v>
      </c>
      <c r="C70" s="19">
        <f ca="1">IF(A70=0,0,A70-OFFSET(Catégories!$D$18,0,B70-1,,))</f>
        <v>0</v>
      </c>
      <c r="F70" s="1">
        <f ca="1">IF(A70=0,0,INDEX(Catégories!$D$20:$R$20,1,'Echantillon (4)'!B70))</f>
        <v>0</v>
      </c>
      <c r="G70" s="1">
        <f ca="1">IF(A70=0,0,INDEX(OFFSET(Catégories!$D$21:$D$31,0,0,10,Catégories!$C$17),'Echantillon (4)'!C70,'Echantillon (4)'!B70))</f>
        <v>0</v>
      </c>
      <c r="I70" s="41">
        <v>0</v>
      </c>
      <c r="J70" s="41">
        <v>0</v>
      </c>
      <c r="K70" s="41">
        <f t="shared" si="7"/>
        <v>0</v>
      </c>
      <c r="L70" s="6"/>
      <c r="M70" s="38">
        <f t="shared" si="8"/>
        <v>0</v>
      </c>
      <c r="N70" s="38"/>
      <c r="O70" s="38">
        <f t="shared" si="9"/>
        <v>0</v>
      </c>
      <c r="Q70" s="41">
        <v>0</v>
      </c>
      <c r="R70" s="41">
        <v>0</v>
      </c>
      <c r="S70" s="41">
        <f t="shared" si="10"/>
        <v>0</v>
      </c>
      <c r="T70" s="6"/>
      <c r="U70" s="38">
        <f t="shared" si="11"/>
        <v>0</v>
      </c>
      <c r="V70" s="38"/>
      <c r="W70" s="38">
        <f t="shared" si="12"/>
        <v>0</v>
      </c>
      <c r="Y70" s="41">
        <v>0</v>
      </c>
      <c r="Z70" s="41">
        <v>0</v>
      </c>
      <c r="AA70" s="41">
        <f t="shared" si="13"/>
        <v>0</v>
      </c>
      <c r="AB70" s="6"/>
      <c r="AC70" s="38">
        <f t="shared" si="14"/>
        <v>0</v>
      </c>
      <c r="AD70" s="38"/>
      <c r="AE70" s="38">
        <f t="shared" si="15"/>
        <v>0</v>
      </c>
      <c r="AH70" s="41">
        <f t="shared" si="16"/>
        <v>0</v>
      </c>
      <c r="AI70" s="41">
        <f t="shared" si="2"/>
        <v>0</v>
      </c>
      <c r="AJ70" s="41">
        <f t="shared" si="3"/>
        <v>0</v>
      </c>
      <c r="AK70" s="41">
        <f t="shared" ca="1" si="17"/>
        <v>0</v>
      </c>
      <c r="AL70" s="38">
        <f t="shared" ca="1" si="18"/>
        <v>0</v>
      </c>
      <c r="AO70" s="1">
        <f ca="1">IF(A70=0,0,INDEX(OFFSET(Catégories!$D$21:$D$31,0,0,10,Catégories!$C$17),'Echantillon (4)'!C70,'Echantillon (4)'!B70))</f>
        <v>0</v>
      </c>
      <c r="AP70" s="38">
        <f t="shared" ca="1" si="4"/>
        <v>0</v>
      </c>
      <c r="AT70" s="38">
        <f t="shared" ca="1" si="19"/>
        <v>0</v>
      </c>
      <c r="AW70" s="36"/>
      <c r="AX70" s="36"/>
      <c r="AY70" s="40">
        <f t="shared" si="20"/>
        <v>0</v>
      </c>
      <c r="BA70" s="9">
        <f t="shared" ca="1" si="5"/>
        <v>0</v>
      </c>
      <c r="BC70" s="10">
        <f t="shared" ca="1" si="27"/>
        <v>0</v>
      </c>
      <c r="BF70" s="38">
        <f t="shared" ca="1" si="21"/>
        <v>0</v>
      </c>
    </row>
    <row r="71" spans="1:58" x14ac:dyDescent="0.3">
      <c r="A71" s="53">
        <f t="shared" ca="1" si="22"/>
        <v>0</v>
      </c>
      <c r="B71" s="19">
        <f ca="1">IF(A71=0,0,HLOOKUP(A71-1,OFFSET(Catégories!$D$18:$D$19,0,0,2,Catégories!$C$17),2,TRUE))</f>
        <v>0</v>
      </c>
      <c r="C71" s="19">
        <f ca="1">IF(A71=0,0,A71-OFFSET(Catégories!$D$18,0,B71-1,,))</f>
        <v>0</v>
      </c>
      <c r="F71" s="1">
        <f ca="1">IF(A71=0,0,INDEX(Catégories!$D$20:$R$20,1,'Echantillon (4)'!B71))</f>
        <v>0</v>
      </c>
      <c r="G71" s="1">
        <f ca="1">IF(A71=0,0,INDEX(OFFSET(Catégories!$D$21:$D$31,0,0,10,Catégories!$C$17),'Echantillon (4)'!C71,'Echantillon (4)'!B71))</f>
        <v>0</v>
      </c>
      <c r="I71" s="41">
        <v>0</v>
      </c>
      <c r="J71" s="41">
        <v>0</v>
      </c>
      <c r="K71" s="41">
        <f t="shared" si="7"/>
        <v>0</v>
      </c>
      <c r="L71" s="6"/>
      <c r="M71" s="38">
        <f t="shared" si="8"/>
        <v>0</v>
      </c>
      <c r="N71" s="38"/>
      <c r="O71" s="38">
        <f t="shared" si="9"/>
        <v>0</v>
      </c>
      <c r="Q71" s="41">
        <v>0</v>
      </c>
      <c r="R71" s="41">
        <v>0</v>
      </c>
      <c r="S71" s="41">
        <f t="shared" si="10"/>
        <v>0</v>
      </c>
      <c r="T71" s="6"/>
      <c r="U71" s="38">
        <f t="shared" si="11"/>
        <v>0</v>
      </c>
      <c r="V71" s="38"/>
      <c r="W71" s="38">
        <f t="shared" si="12"/>
        <v>0</v>
      </c>
      <c r="Y71" s="41">
        <v>0</v>
      </c>
      <c r="Z71" s="41">
        <v>0</v>
      </c>
      <c r="AA71" s="41">
        <f t="shared" si="13"/>
        <v>0</v>
      </c>
      <c r="AB71" s="6"/>
      <c r="AC71" s="38">
        <f t="shared" si="14"/>
        <v>0</v>
      </c>
      <c r="AD71" s="38"/>
      <c r="AE71" s="38">
        <f t="shared" si="15"/>
        <v>0</v>
      </c>
      <c r="AH71" s="41">
        <f t="shared" si="16"/>
        <v>0</v>
      </c>
      <c r="AI71" s="41">
        <f t="shared" si="2"/>
        <v>0</v>
      </c>
      <c r="AJ71" s="41">
        <f t="shared" si="3"/>
        <v>0</v>
      </c>
      <c r="AK71" s="41">
        <f t="shared" ca="1" si="17"/>
        <v>0</v>
      </c>
      <c r="AL71" s="38">
        <f t="shared" ca="1" si="18"/>
        <v>0</v>
      </c>
      <c r="AO71" s="1">
        <f ca="1">IF(A71=0,0,INDEX(OFFSET(Catégories!$D$21:$D$31,0,0,10,Catégories!$C$17),'Echantillon (4)'!C71,'Echantillon (4)'!B71))</f>
        <v>0</v>
      </c>
      <c r="AP71" s="38">
        <f t="shared" ca="1" si="4"/>
        <v>0</v>
      </c>
      <c r="AT71" s="38">
        <f t="shared" ca="1" si="19"/>
        <v>0</v>
      </c>
      <c r="AW71" s="36"/>
      <c r="AX71" s="36"/>
      <c r="AY71" s="40">
        <f t="shared" si="20"/>
        <v>0</v>
      </c>
      <c r="BA71" s="9">
        <f t="shared" ca="1" si="5"/>
        <v>0</v>
      </c>
      <c r="BC71" s="10">
        <f t="shared" ca="1" si="27"/>
        <v>0</v>
      </c>
      <c r="BF71" s="38">
        <f t="shared" ca="1" si="21"/>
        <v>0</v>
      </c>
    </row>
    <row r="72" spans="1:58" x14ac:dyDescent="0.3">
      <c r="A72" s="53">
        <f t="shared" ca="1" si="22"/>
        <v>0</v>
      </c>
      <c r="B72" s="19">
        <f ca="1">IF(A72=0,0,HLOOKUP(A72-1,OFFSET(Catégories!$D$18:$D$19,0,0,2,Catégories!$C$17),2,TRUE))</f>
        <v>0</v>
      </c>
      <c r="C72" s="19">
        <f ca="1">IF(A72=0,0,A72-OFFSET(Catégories!$D$18,0,B72-1,,))</f>
        <v>0</v>
      </c>
      <c r="F72" s="1">
        <f ca="1">IF(A72=0,0,INDEX(Catégories!$D$20:$R$20,1,'Echantillon (4)'!B72))</f>
        <v>0</v>
      </c>
      <c r="G72" s="1">
        <f ca="1">IF(A72=0,0,INDEX(OFFSET(Catégories!$D$21:$D$31,0,0,10,Catégories!$C$17),'Echantillon (4)'!C72,'Echantillon (4)'!B72))</f>
        <v>0</v>
      </c>
      <c r="I72" s="41">
        <v>0</v>
      </c>
      <c r="J72" s="41">
        <v>0</v>
      </c>
      <c r="K72" s="41">
        <f t="shared" si="7"/>
        <v>0</v>
      </c>
      <c r="L72" s="6"/>
      <c r="M72" s="38">
        <f t="shared" si="8"/>
        <v>0</v>
      </c>
      <c r="N72" s="38"/>
      <c r="O72" s="38">
        <f t="shared" si="9"/>
        <v>0</v>
      </c>
      <c r="Q72" s="41">
        <v>0</v>
      </c>
      <c r="R72" s="41">
        <v>0</v>
      </c>
      <c r="S72" s="41">
        <f t="shared" si="10"/>
        <v>0</v>
      </c>
      <c r="T72" s="6"/>
      <c r="U72" s="38">
        <f t="shared" si="11"/>
        <v>0</v>
      </c>
      <c r="V72" s="38"/>
      <c r="W72" s="38">
        <f t="shared" si="12"/>
        <v>0</v>
      </c>
      <c r="Y72" s="41">
        <v>0</v>
      </c>
      <c r="Z72" s="41">
        <v>0</v>
      </c>
      <c r="AA72" s="41">
        <f t="shared" si="13"/>
        <v>0</v>
      </c>
      <c r="AB72" s="6"/>
      <c r="AC72" s="38">
        <f t="shared" si="14"/>
        <v>0</v>
      </c>
      <c r="AD72" s="38"/>
      <c r="AE72" s="38">
        <f t="shared" si="15"/>
        <v>0</v>
      </c>
      <c r="AH72" s="41">
        <f t="shared" si="16"/>
        <v>0</v>
      </c>
      <c r="AI72" s="41">
        <f t="shared" si="2"/>
        <v>0</v>
      </c>
      <c r="AJ72" s="41">
        <f t="shared" si="3"/>
        <v>0</v>
      </c>
      <c r="AK72" s="41">
        <f t="shared" ca="1" si="17"/>
        <v>0</v>
      </c>
      <c r="AL72" s="38">
        <f t="shared" ca="1" si="18"/>
        <v>0</v>
      </c>
      <c r="AO72" s="1">
        <f ca="1">IF(A72=0,0,INDEX(OFFSET(Catégories!$D$21:$D$31,0,0,10,Catégories!$C$17),'Echantillon (4)'!C72,'Echantillon (4)'!B72))</f>
        <v>0</v>
      </c>
      <c r="AP72" s="38">
        <f t="shared" ca="1" si="4"/>
        <v>0</v>
      </c>
      <c r="AT72" s="38">
        <f t="shared" ca="1" si="19"/>
        <v>0</v>
      </c>
      <c r="AW72" s="36"/>
      <c r="AX72" s="36"/>
      <c r="AY72" s="40">
        <f t="shared" si="20"/>
        <v>0</v>
      </c>
      <c r="BA72" s="9">
        <f t="shared" ca="1" si="5"/>
        <v>0</v>
      </c>
      <c r="BC72" s="10">
        <f t="shared" ca="1" si="27"/>
        <v>0</v>
      </c>
      <c r="BF72" s="38">
        <f t="shared" ca="1" si="21"/>
        <v>0</v>
      </c>
    </row>
    <row r="73" spans="1:58" x14ac:dyDescent="0.3">
      <c r="A73" s="53">
        <f t="shared" ca="1" si="22"/>
        <v>0</v>
      </c>
      <c r="B73" s="19">
        <f ca="1">IF(A73=0,0,HLOOKUP(A73-1,OFFSET(Catégories!$D$18:$D$19,0,0,2,Catégories!$C$17),2,TRUE))</f>
        <v>0</v>
      </c>
      <c r="C73" s="19">
        <f ca="1">IF(A73=0,0,A73-OFFSET(Catégories!$D$18,0,B73-1,,))</f>
        <v>0</v>
      </c>
      <c r="F73" s="1">
        <f ca="1">IF(A73=0,0,INDEX(Catégories!$D$20:$R$20,1,'Echantillon (4)'!B73))</f>
        <v>0</v>
      </c>
      <c r="G73" s="1">
        <f ca="1">IF(A73=0,0,INDEX(OFFSET(Catégories!$D$21:$D$31,0,0,10,Catégories!$C$17),'Echantillon (4)'!C73,'Echantillon (4)'!B73))</f>
        <v>0</v>
      </c>
      <c r="I73" s="41">
        <v>0</v>
      </c>
      <c r="J73" s="41">
        <v>0</v>
      </c>
      <c r="K73" s="41">
        <f t="shared" si="7"/>
        <v>0</v>
      </c>
      <c r="L73" s="6"/>
      <c r="M73" s="38">
        <f t="shared" si="8"/>
        <v>0</v>
      </c>
      <c r="N73" s="38"/>
      <c r="O73" s="38">
        <f t="shared" si="9"/>
        <v>0</v>
      </c>
      <c r="Q73" s="41">
        <v>0</v>
      </c>
      <c r="R73" s="41">
        <v>0</v>
      </c>
      <c r="S73" s="41">
        <f t="shared" si="10"/>
        <v>0</v>
      </c>
      <c r="T73" s="6"/>
      <c r="U73" s="38">
        <f t="shared" si="11"/>
        <v>0</v>
      </c>
      <c r="V73" s="38"/>
      <c r="W73" s="38">
        <f t="shared" si="12"/>
        <v>0</v>
      </c>
      <c r="Y73" s="41">
        <v>0</v>
      </c>
      <c r="Z73" s="41">
        <v>0</v>
      </c>
      <c r="AA73" s="41">
        <f t="shared" si="13"/>
        <v>0</v>
      </c>
      <c r="AB73" s="6"/>
      <c r="AC73" s="38">
        <f t="shared" si="14"/>
        <v>0</v>
      </c>
      <c r="AD73" s="38"/>
      <c r="AE73" s="38">
        <f t="shared" si="15"/>
        <v>0</v>
      </c>
      <c r="AH73" s="41">
        <f t="shared" si="16"/>
        <v>0</v>
      </c>
      <c r="AI73" s="41">
        <f t="shared" si="2"/>
        <v>0</v>
      </c>
      <c r="AJ73" s="41">
        <f t="shared" si="3"/>
        <v>0</v>
      </c>
      <c r="AK73" s="41">
        <f t="shared" ca="1" si="17"/>
        <v>0</v>
      </c>
      <c r="AL73" s="38">
        <f t="shared" ca="1" si="18"/>
        <v>0</v>
      </c>
      <c r="AO73" s="1">
        <f ca="1">IF(A73=0,0,INDEX(OFFSET(Catégories!$D$21:$D$31,0,0,10,Catégories!$C$17),'Echantillon (4)'!C73,'Echantillon (4)'!B73))</f>
        <v>0</v>
      </c>
      <c r="AP73" s="38">
        <f t="shared" ca="1" si="4"/>
        <v>0</v>
      </c>
      <c r="AT73" s="38">
        <f t="shared" ca="1" si="19"/>
        <v>0</v>
      </c>
      <c r="AW73" s="36"/>
      <c r="AX73" s="36"/>
      <c r="AY73" s="40">
        <f t="shared" si="20"/>
        <v>0</v>
      </c>
      <c r="BA73" s="9">
        <f t="shared" ca="1" si="5"/>
        <v>0</v>
      </c>
      <c r="BC73" s="10">
        <f t="shared" ca="1" si="27"/>
        <v>0</v>
      </c>
      <c r="BF73" s="38">
        <f t="shared" ca="1" si="21"/>
        <v>0</v>
      </c>
    </row>
    <row r="74" spans="1:58" x14ac:dyDescent="0.3">
      <c r="A74" s="53">
        <f t="shared" ca="1" si="22"/>
        <v>0</v>
      </c>
      <c r="B74" s="19">
        <f ca="1">IF(A74=0,0,HLOOKUP(A74-1,OFFSET(Catégories!$D$18:$D$19,0,0,2,Catégories!$C$17),2,TRUE))</f>
        <v>0</v>
      </c>
      <c r="C74" s="19">
        <f ca="1">IF(A74=0,0,A74-OFFSET(Catégories!$D$18,0,B74-1,,))</f>
        <v>0</v>
      </c>
      <c r="F74" s="1">
        <f ca="1">IF(A74=0,0,INDEX(Catégories!$D$20:$R$20,1,'Echantillon (4)'!B74))</f>
        <v>0</v>
      </c>
      <c r="G74" s="1">
        <f ca="1">IF(A74=0,0,INDEX(OFFSET(Catégories!$D$21:$D$31,0,0,10,Catégories!$C$17),'Echantillon (4)'!C74,'Echantillon (4)'!B74))</f>
        <v>0</v>
      </c>
      <c r="I74" s="41">
        <v>0</v>
      </c>
      <c r="J74" s="41">
        <v>0</v>
      </c>
      <c r="K74" s="41">
        <f t="shared" si="7"/>
        <v>0</v>
      </c>
      <c r="L74" s="6"/>
      <c r="M74" s="38">
        <f t="shared" si="8"/>
        <v>0</v>
      </c>
      <c r="N74" s="38"/>
      <c r="O74" s="38">
        <f t="shared" si="9"/>
        <v>0</v>
      </c>
      <c r="Q74" s="41">
        <v>0</v>
      </c>
      <c r="R74" s="41">
        <v>0</v>
      </c>
      <c r="S74" s="41">
        <f t="shared" si="10"/>
        <v>0</v>
      </c>
      <c r="T74" s="6"/>
      <c r="U74" s="38">
        <f t="shared" si="11"/>
        <v>0</v>
      </c>
      <c r="V74" s="38"/>
      <c r="W74" s="38">
        <f t="shared" si="12"/>
        <v>0</v>
      </c>
      <c r="Y74" s="41">
        <v>0</v>
      </c>
      <c r="Z74" s="41">
        <v>0</v>
      </c>
      <c r="AA74" s="41">
        <f t="shared" si="13"/>
        <v>0</v>
      </c>
      <c r="AB74" s="6"/>
      <c r="AC74" s="38">
        <f t="shared" si="14"/>
        <v>0</v>
      </c>
      <c r="AD74" s="38"/>
      <c r="AE74" s="38">
        <f t="shared" si="15"/>
        <v>0</v>
      </c>
      <c r="AH74" s="41">
        <f t="shared" si="16"/>
        <v>0</v>
      </c>
      <c r="AI74" s="41">
        <f t="shared" si="2"/>
        <v>0</v>
      </c>
      <c r="AJ74" s="41">
        <f t="shared" si="3"/>
        <v>0</v>
      </c>
      <c r="AK74" s="41">
        <f t="shared" ca="1" si="17"/>
        <v>0</v>
      </c>
      <c r="AL74" s="38">
        <f t="shared" ca="1" si="18"/>
        <v>0</v>
      </c>
      <c r="AO74" s="1">
        <f ca="1">IF(A74=0,0,INDEX(OFFSET(Catégories!$D$21:$D$31,0,0,10,Catégories!$C$17),'Echantillon (4)'!C74,'Echantillon (4)'!B74))</f>
        <v>0</v>
      </c>
      <c r="AP74" s="38">
        <f t="shared" ca="1" si="4"/>
        <v>0</v>
      </c>
      <c r="AT74" s="38">
        <f t="shared" ca="1" si="19"/>
        <v>0</v>
      </c>
      <c r="AW74" s="36"/>
      <c r="AX74" s="36"/>
      <c r="AY74" s="40">
        <f t="shared" si="20"/>
        <v>0</v>
      </c>
      <c r="BA74" s="9">
        <f t="shared" ca="1" si="5"/>
        <v>0</v>
      </c>
      <c r="BC74" s="10">
        <f t="shared" ca="1" si="27"/>
        <v>0</v>
      </c>
      <c r="BF74" s="38">
        <f t="shared" ca="1" si="21"/>
        <v>0</v>
      </c>
    </row>
    <row r="75" spans="1:58" x14ac:dyDescent="0.3">
      <c r="A75" s="53">
        <f t="shared" ca="1" si="22"/>
        <v>0</v>
      </c>
      <c r="B75" s="19">
        <f ca="1">IF(A75=0,0,HLOOKUP(A75-1,OFFSET(Catégories!$D$18:$D$19,0,0,2,Catégories!$C$17),2,TRUE))</f>
        <v>0</v>
      </c>
      <c r="C75" s="19">
        <f ca="1">IF(A75=0,0,A75-OFFSET(Catégories!$D$18,0,B75-1,,))</f>
        <v>0</v>
      </c>
      <c r="F75" s="1">
        <f ca="1">IF(A75=0,0,INDEX(Catégories!$D$20:$R$20,1,'Echantillon (4)'!B75))</f>
        <v>0</v>
      </c>
      <c r="G75" s="1">
        <f ca="1">IF(A75=0,0,INDEX(OFFSET(Catégories!$D$21:$D$31,0,0,10,Catégories!$C$17),'Echantillon (4)'!C75,'Echantillon (4)'!B75))</f>
        <v>0</v>
      </c>
      <c r="I75" s="41">
        <v>0</v>
      </c>
      <c r="J75" s="41">
        <v>0</v>
      </c>
      <c r="K75" s="41">
        <f t="shared" si="7"/>
        <v>0</v>
      </c>
      <c r="L75" s="6"/>
      <c r="M75" s="38">
        <f t="shared" si="8"/>
        <v>0</v>
      </c>
      <c r="N75" s="38"/>
      <c r="O75" s="38">
        <f t="shared" si="9"/>
        <v>0</v>
      </c>
      <c r="Q75" s="41">
        <v>0</v>
      </c>
      <c r="R75" s="41">
        <v>0</v>
      </c>
      <c r="S75" s="41">
        <f t="shared" si="10"/>
        <v>0</v>
      </c>
      <c r="T75" s="6"/>
      <c r="U75" s="38">
        <f t="shared" si="11"/>
        <v>0</v>
      </c>
      <c r="V75" s="38"/>
      <c r="W75" s="38">
        <f t="shared" si="12"/>
        <v>0</v>
      </c>
      <c r="Y75" s="41">
        <v>0</v>
      </c>
      <c r="Z75" s="41">
        <v>0</v>
      </c>
      <c r="AA75" s="41">
        <f t="shared" si="13"/>
        <v>0</v>
      </c>
      <c r="AB75" s="6"/>
      <c r="AC75" s="38">
        <f t="shared" si="14"/>
        <v>0</v>
      </c>
      <c r="AD75" s="38"/>
      <c r="AE75" s="38">
        <f t="shared" si="15"/>
        <v>0</v>
      </c>
      <c r="AH75" s="41">
        <f t="shared" si="16"/>
        <v>0</v>
      </c>
      <c r="AI75" s="41">
        <f t="shared" si="2"/>
        <v>0</v>
      </c>
      <c r="AJ75" s="41">
        <f t="shared" si="3"/>
        <v>0</v>
      </c>
      <c r="AK75" s="41">
        <f t="shared" ca="1" si="17"/>
        <v>0</v>
      </c>
      <c r="AL75" s="38">
        <f t="shared" ca="1" si="18"/>
        <v>0</v>
      </c>
      <c r="AO75" s="1">
        <f ca="1">IF(A75=0,0,INDEX(OFFSET(Catégories!$D$21:$D$31,0,0,10,Catégories!$C$17),'Echantillon (4)'!C75,'Echantillon (4)'!B75))</f>
        <v>0</v>
      </c>
      <c r="AP75" s="38">
        <f t="shared" ca="1" si="4"/>
        <v>0</v>
      </c>
      <c r="AT75" s="38">
        <f t="shared" ca="1" si="19"/>
        <v>0</v>
      </c>
      <c r="AW75" s="36"/>
      <c r="AX75" s="36"/>
      <c r="AY75" s="40">
        <f t="shared" si="20"/>
        <v>0</v>
      </c>
      <c r="BA75" s="9">
        <f t="shared" ca="1" si="5"/>
        <v>0</v>
      </c>
      <c r="BC75" s="10">
        <f t="shared" ca="1" si="27"/>
        <v>0</v>
      </c>
      <c r="BF75" s="38">
        <f t="shared" ca="1" si="21"/>
        <v>0</v>
      </c>
    </row>
    <row r="76" spans="1:58" x14ac:dyDescent="0.3">
      <c r="A76" s="53">
        <f t="shared" ca="1" si="22"/>
        <v>0</v>
      </c>
      <c r="B76" s="19">
        <f ca="1">IF(A76=0,0,HLOOKUP(A76-1,OFFSET(Catégories!$D$18:$D$19,0,0,2,Catégories!$C$17),2,TRUE))</f>
        <v>0</v>
      </c>
      <c r="C76" s="19">
        <f ca="1">IF(A76=0,0,A76-OFFSET(Catégories!$D$18,0,B76-1,,))</f>
        <v>0</v>
      </c>
      <c r="F76" s="1">
        <f ca="1">IF(A76=0,0,INDEX(Catégories!$D$20:$R$20,1,'Echantillon (4)'!B76))</f>
        <v>0</v>
      </c>
      <c r="G76" s="1">
        <f ca="1">IF(A76=0,0,INDEX(OFFSET(Catégories!$D$21:$D$31,0,0,10,Catégories!$C$17),'Echantillon (4)'!C76,'Echantillon (4)'!B76))</f>
        <v>0</v>
      </c>
      <c r="I76" s="41">
        <v>0</v>
      </c>
      <c r="J76" s="41">
        <v>0</v>
      </c>
      <c r="K76" s="41">
        <f t="shared" si="7"/>
        <v>0</v>
      </c>
      <c r="L76" s="6"/>
      <c r="M76" s="38">
        <f t="shared" si="8"/>
        <v>0</v>
      </c>
      <c r="N76" s="38"/>
      <c r="O76" s="38">
        <f t="shared" si="9"/>
        <v>0</v>
      </c>
      <c r="Q76" s="41">
        <v>0</v>
      </c>
      <c r="R76" s="41">
        <v>0</v>
      </c>
      <c r="S76" s="41">
        <f t="shared" si="10"/>
        <v>0</v>
      </c>
      <c r="T76" s="6"/>
      <c r="U76" s="38">
        <f t="shared" si="11"/>
        <v>0</v>
      </c>
      <c r="V76" s="38"/>
      <c r="W76" s="38">
        <f t="shared" si="12"/>
        <v>0</v>
      </c>
      <c r="Y76" s="41">
        <v>0</v>
      </c>
      <c r="Z76" s="41">
        <v>0</v>
      </c>
      <c r="AA76" s="41">
        <f t="shared" si="13"/>
        <v>0</v>
      </c>
      <c r="AB76" s="6"/>
      <c r="AC76" s="38">
        <f t="shared" si="14"/>
        <v>0</v>
      </c>
      <c r="AD76" s="38"/>
      <c r="AE76" s="38">
        <f t="shared" si="15"/>
        <v>0</v>
      </c>
      <c r="AH76" s="41">
        <f t="shared" si="16"/>
        <v>0</v>
      </c>
      <c r="AI76" s="41">
        <f t="shared" si="2"/>
        <v>0</v>
      </c>
      <c r="AJ76" s="41">
        <f t="shared" si="3"/>
        <v>0</v>
      </c>
      <c r="AK76" s="41">
        <f t="shared" ca="1" si="17"/>
        <v>0</v>
      </c>
      <c r="AL76" s="38">
        <f t="shared" ca="1" si="18"/>
        <v>0</v>
      </c>
      <c r="AO76" s="1">
        <f ca="1">IF(A76=0,0,INDEX(OFFSET(Catégories!$D$21:$D$31,0,0,10,Catégories!$C$17),'Echantillon (4)'!C76,'Echantillon (4)'!B76))</f>
        <v>0</v>
      </c>
      <c r="AP76" s="38">
        <f t="shared" ca="1" si="4"/>
        <v>0</v>
      </c>
      <c r="AT76" s="38">
        <f t="shared" ca="1" si="19"/>
        <v>0</v>
      </c>
      <c r="AW76" s="36"/>
      <c r="AX76" s="36"/>
      <c r="AY76" s="40">
        <f t="shared" si="20"/>
        <v>0</v>
      </c>
      <c r="BA76" s="9">
        <f t="shared" ca="1" si="5"/>
        <v>0</v>
      </c>
      <c r="BC76" s="10">
        <f t="shared" ca="1" si="27"/>
        <v>0</v>
      </c>
      <c r="BF76" s="38">
        <f t="shared" ca="1" si="21"/>
        <v>0</v>
      </c>
    </row>
    <row r="77" spans="1:58" x14ac:dyDescent="0.3">
      <c r="A77" s="53">
        <f t="shared" ca="1" si="22"/>
        <v>0</v>
      </c>
      <c r="B77" s="19">
        <f ca="1">IF(A77=0,0,HLOOKUP(A77-1,OFFSET(Catégories!$D$18:$D$19,0,0,2,Catégories!$C$17),2,TRUE))</f>
        <v>0</v>
      </c>
      <c r="C77" s="19">
        <f ca="1">IF(A77=0,0,A77-OFFSET(Catégories!$D$18,0,B77-1,,))</f>
        <v>0</v>
      </c>
      <c r="F77" s="1">
        <f ca="1">IF(A77=0,0,INDEX(Catégories!$D$20:$R$20,1,'Echantillon (4)'!B77))</f>
        <v>0</v>
      </c>
      <c r="G77" s="1">
        <f ca="1">IF(A77=0,0,INDEX(OFFSET(Catégories!$D$21:$D$31,0,0,10,Catégories!$C$17),'Echantillon (4)'!C77,'Echantillon (4)'!B77))</f>
        <v>0</v>
      </c>
      <c r="I77" s="41">
        <v>0</v>
      </c>
      <c r="J77" s="41">
        <v>0</v>
      </c>
      <c r="K77" s="41">
        <f t="shared" si="7"/>
        <v>0</v>
      </c>
      <c r="L77" s="6"/>
      <c r="M77" s="38">
        <f t="shared" si="8"/>
        <v>0</v>
      </c>
      <c r="N77" s="38"/>
      <c r="O77" s="38">
        <f t="shared" si="9"/>
        <v>0</v>
      </c>
      <c r="Q77" s="41">
        <v>0</v>
      </c>
      <c r="R77" s="41">
        <v>0</v>
      </c>
      <c r="S77" s="41">
        <f t="shared" si="10"/>
        <v>0</v>
      </c>
      <c r="T77" s="6"/>
      <c r="U77" s="38">
        <f t="shared" si="11"/>
        <v>0</v>
      </c>
      <c r="V77" s="38"/>
      <c r="W77" s="38">
        <f t="shared" si="12"/>
        <v>0</v>
      </c>
      <c r="Y77" s="41">
        <v>0</v>
      </c>
      <c r="Z77" s="41">
        <v>0</v>
      </c>
      <c r="AA77" s="41">
        <f t="shared" si="13"/>
        <v>0</v>
      </c>
      <c r="AB77" s="6"/>
      <c r="AC77" s="38">
        <f t="shared" si="14"/>
        <v>0</v>
      </c>
      <c r="AD77" s="38"/>
      <c r="AE77" s="38">
        <f t="shared" si="15"/>
        <v>0</v>
      </c>
      <c r="AH77" s="41">
        <f t="shared" si="16"/>
        <v>0</v>
      </c>
      <c r="AI77" s="41">
        <f t="shared" si="2"/>
        <v>0</v>
      </c>
      <c r="AJ77" s="41">
        <f t="shared" si="3"/>
        <v>0</v>
      </c>
      <c r="AK77" s="41">
        <f t="shared" ca="1" si="17"/>
        <v>0</v>
      </c>
      <c r="AL77" s="38">
        <f t="shared" ca="1" si="18"/>
        <v>0</v>
      </c>
      <c r="AO77" s="1">
        <f ca="1">IF(A77=0,0,INDEX(OFFSET(Catégories!$D$21:$D$31,0,0,10,Catégories!$C$17),'Echantillon (4)'!C77,'Echantillon (4)'!B77))</f>
        <v>0</v>
      </c>
      <c r="AP77" s="38">
        <f t="shared" ca="1" si="4"/>
        <v>0</v>
      </c>
      <c r="AT77" s="38">
        <f t="shared" ca="1" si="19"/>
        <v>0</v>
      </c>
      <c r="AW77" s="36"/>
      <c r="AX77" s="36"/>
      <c r="AY77" s="40">
        <f t="shared" si="20"/>
        <v>0</v>
      </c>
      <c r="BA77" s="9">
        <f t="shared" ca="1" si="5"/>
        <v>0</v>
      </c>
      <c r="BC77" s="10">
        <f t="shared" ca="1" si="27"/>
        <v>0</v>
      </c>
      <c r="BF77" s="38">
        <f t="shared" ca="1" si="21"/>
        <v>0</v>
      </c>
    </row>
    <row r="78" spans="1:58" x14ac:dyDescent="0.3">
      <c r="A78" s="53">
        <f t="shared" ca="1" si="22"/>
        <v>0</v>
      </c>
      <c r="B78" s="19">
        <f ca="1">IF(A78=0,0,HLOOKUP(A78-1,OFFSET(Catégories!$D$18:$D$19,0,0,2,Catégories!$C$17),2,TRUE))</f>
        <v>0</v>
      </c>
      <c r="C78" s="19">
        <f ca="1">IF(A78=0,0,A78-OFFSET(Catégories!$D$18,0,B78-1,,))</f>
        <v>0</v>
      </c>
      <c r="F78" s="1">
        <f ca="1">IF(A78=0,0,INDEX(Catégories!$D$20:$R$20,1,'Echantillon (4)'!B78))</f>
        <v>0</v>
      </c>
      <c r="G78" s="1">
        <f ca="1">IF(A78=0,0,INDEX(OFFSET(Catégories!$D$21:$D$31,0,0,10,Catégories!$C$17),'Echantillon (4)'!C78,'Echantillon (4)'!B78))</f>
        <v>0</v>
      </c>
      <c r="I78" s="41">
        <v>0</v>
      </c>
      <c r="J78" s="41">
        <v>0</v>
      </c>
      <c r="K78" s="41">
        <f t="shared" si="7"/>
        <v>0</v>
      </c>
      <c r="L78" s="6"/>
      <c r="M78" s="38">
        <f t="shared" si="8"/>
        <v>0</v>
      </c>
      <c r="N78" s="38"/>
      <c r="O78" s="38">
        <f t="shared" si="9"/>
        <v>0</v>
      </c>
      <c r="Q78" s="41">
        <v>0</v>
      </c>
      <c r="R78" s="41">
        <v>0</v>
      </c>
      <c r="S78" s="41">
        <f t="shared" si="10"/>
        <v>0</v>
      </c>
      <c r="T78" s="6"/>
      <c r="U78" s="38">
        <f t="shared" si="11"/>
        <v>0</v>
      </c>
      <c r="V78" s="38"/>
      <c r="W78" s="38">
        <f t="shared" si="12"/>
        <v>0</v>
      </c>
      <c r="Y78" s="41">
        <v>0</v>
      </c>
      <c r="Z78" s="41">
        <v>0</v>
      </c>
      <c r="AA78" s="41">
        <f t="shared" si="13"/>
        <v>0</v>
      </c>
      <c r="AB78" s="6"/>
      <c r="AC78" s="38">
        <f t="shared" si="14"/>
        <v>0</v>
      </c>
      <c r="AD78" s="38"/>
      <c r="AE78" s="38">
        <f t="shared" si="15"/>
        <v>0</v>
      </c>
      <c r="AH78" s="41">
        <f t="shared" si="16"/>
        <v>0</v>
      </c>
      <c r="AI78" s="41">
        <f t="shared" si="2"/>
        <v>0</v>
      </c>
      <c r="AJ78" s="41">
        <f t="shared" si="3"/>
        <v>0</v>
      </c>
      <c r="AK78" s="41">
        <f t="shared" ca="1" si="17"/>
        <v>0</v>
      </c>
      <c r="AL78" s="38">
        <f t="shared" ca="1" si="18"/>
        <v>0</v>
      </c>
      <c r="AO78" s="1">
        <f ca="1">IF(A78=0,0,INDEX(OFFSET(Catégories!$D$21:$D$31,0,0,10,Catégories!$C$17),'Echantillon (4)'!C78,'Echantillon (4)'!B78))</f>
        <v>0</v>
      </c>
      <c r="AP78" s="38">
        <f t="shared" ca="1" si="4"/>
        <v>0</v>
      </c>
      <c r="AT78" s="38">
        <f t="shared" ca="1" si="19"/>
        <v>0</v>
      </c>
      <c r="AW78" s="36"/>
      <c r="AX78" s="36"/>
      <c r="AY78" s="40">
        <f t="shared" si="20"/>
        <v>0</v>
      </c>
      <c r="BA78" s="9">
        <f t="shared" ca="1" si="5"/>
        <v>0</v>
      </c>
      <c r="BC78" s="10">
        <f t="shared" ca="1" si="27"/>
        <v>0</v>
      </c>
      <c r="BF78" s="38">
        <f t="shared" ca="1" si="21"/>
        <v>0</v>
      </c>
    </row>
    <row r="79" spans="1:58" x14ac:dyDescent="0.3">
      <c r="A79" s="53">
        <f t="shared" ca="1" si="22"/>
        <v>0</v>
      </c>
      <c r="B79" s="19">
        <f ca="1">IF(A79=0,0,HLOOKUP(A79-1,OFFSET(Catégories!$D$18:$D$19,0,0,2,Catégories!$C$17),2,TRUE))</f>
        <v>0</v>
      </c>
      <c r="C79" s="19">
        <f ca="1">IF(A79=0,0,A79-OFFSET(Catégories!$D$18,0,B79-1,,))</f>
        <v>0</v>
      </c>
      <c r="F79" s="1">
        <f ca="1">IF(A79=0,0,INDEX(Catégories!$D$20:$R$20,1,'Echantillon (4)'!B79))</f>
        <v>0</v>
      </c>
      <c r="G79" s="1">
        <f ca="1">IF(A79=0,0,INDEX(OFFSET(Catégories!$D$21:$D$31,0,0,10,Catégories!$C$17),'Echantillon (4)'!C79,'Echantillon (4)'!B79))</f>
        <v>0</v>
      </c>
      <c r="I79" s="41">
        <v>0</v>
      </c>
      <c r="J79" s="41">
        <v>0</v>
      </c>
      <c r="K79" s="41">
        <f t="shared" si="7"/>
        <v>0</v>
      </c>
      <c r="L79" s="6"/>
      <c r="M79" s="38">
        <f t="shared" si="8"/>
        <v>0</v>
      </c>
      <c r="N79" s="38"/>
      <c r="O79" s="38">
        <f t="shared" si="9"/>
        <v>0</v>
      </c>
      <c r="Q79" s="41">
        <v>0</v>
      </c>
      <c r="R79" s="41">
        <v>0</v>
      </c>
      <c r="S79" s="41">
        <f t="shared" si="10"/>
        <v>0</v>
      </c>
      <c r="T79" s="6"/>
      <c r="U79" s="38">
        <f t="shared" si="11"/>
        <v>0</v>
      </c>
      <c r="V79" s="38"/>
      <c r="W79" s="38">
        <f t="shared" si="12"/>
        <v>0</v>
      </c>
      <c r="Y79" s="41">
        <v>0</v>
      </c>
      <c r="Z79" s="41">
        <v>0</v>
      </c>
      <c r="AA79" s="41">
        <f t="shared" si="13"/>
        <v>0</v>
      </c>
      <c r="AB79" s="6"/>
      <c r="AC79" s="38">
        <f t="shared" si="14"/>
        <v>0</v>
      </c>
      <c r="AD79" s="38"/>
      <c r="AE79" s="38">
        <f t="shared" si="15"/>
        <v>0</v>
      </c>
      <c r="AH79" s="41">
        <f t="shared" si="16"/>
        <v>0</v>
      </c>
      <c r="AI79" s="41">
        <f t="shared" si="2"/>
        <v>0</v>
      </c>
      <c r="AJ79" s="41">
        <f t="shared" si="3"/>
        <v>0</v>
      </c>
      <c r="AK79" s="41">
        <f t="shared" ca="1" si="17"/>
        <v>0</v>
      </c>
      <c r="AL79" s="38">
        <f t="shared" ca="1" si="18"/>
        <v>0</v>
      </c>
      <c r="AO79" s="1">
        <f ca="1">IF(A79=0,0,INDEX(OFFSET(Catégories!$D$21:$D$31,0,0,10,Catégories!$C$17),'Echantillon (4)'!C79,'Echantillon (4)'!B79))</f>
        <v>0</v>
      </c>
      <c r="AP79" s="38">
        <f t="shared" ca="1" si="4"/>
        <v>0</v>
      </c>
      <c r="AT79" s="38">
        <f t="shared" ca="1" si="19"/>
        <v>0</v>
      </c>
      <c r="AW79" s="36"/>
      <c r="AX79" s="36"/>
      <c r="AY79" s="40">
        <f t="shared" si="20"/>
        <v>0</v>
      </c>
      <c r="BA79" s="9">
        <f t="shared" ca="1" si="5"/>
        <v>0</v>
      </c>
      <c r="BC79" s="10">
        <f t="shared" ca="1" si="27"/>
        <v>0</v>
      </c>
      <c r="BF79" s="38">
        <f t="shared" ca="1" si="21"/>
        <v>0</v>
      </c>
    </row>
    <row r="80" spans="1:58" x14ac:dyDescent="0.3">
      <c r="A80" s="53">
        <f t="shared" ca="1" si="22"/>
        <v>0</v>
      </c>
      <c r="B80" s="19">
        <f ca="1">IF(A80=0,0,HLOOKUP(A80-1,OFFSET(Catégories!$D$18:$D$19,0,0,2,Catégories!$C$17),2,TRUE))</f>
        <v>0</v>
      </c>
      <c r="C80" s="19">
        <f ca="1">IF(A80=0,0,A80-OFFSET(Catégories!$D$18,0,B80-1,,))</f>
        <v>0</v>
      </c>
      <c r="F80" s="1">
        <f ca="1">IF(A80=0,0,INDEX(Catégories!$D$20:$R$20,1,'Echantillon (4)'!B80))</f>
        <v>0</v>
      </c>
      <c r="G80" s="1">
        <f ca="1">IF(A80=0,0,INDEX(OFFSET(Catégories!$D$21:$D$31,0,0,10,Catégories!$C$17),'Echantillon (4)'!C80,'Echantillon (4)'!B80))</f>
        <v>0</v>
      </c>
      <c r="I80" s="41">
        <v>0</v>
      </c>
      <c r="J80" s="41">
        <v>0</v>
      </c>
      <c r="K80" s="41">
        <f t="shared" si="7"/>
        <v>0</v>
      </c>
      <c r="L80" s="6"/>
      <c r="M80" s="38">
        <f t="shared" si="8"/>
        <v>0</v>
      </c>
      <c r="N80" s="38"/>
      <c r="O80" s="38">
        <f t="shared" si="9"/>
        <v>0</v>
      </c>
      <c r="Q80" s="41">
        <v>0</v>
      </c>
      <c r="R80" s="41">
        <v>0</v>
      </c>
      <c r="S80" s="41">
        <f t="shared" si="10"/>
        <v>0</v>
      </c>
      <c r="T80" s="6"/>
      <c r="U80" s="38">
        <f t="shared" si="11"/>
        <v>0</v>
      </c>
      <c r="V80" s="38"/>
      <c r="W80" s="38">
        <f t="shared" si="12"/>
        <v>0</v>
      </c>
      <c r="Y80" s="41">
        <v>0</v>
      </c>
      <c r="Z80" s="41">
        <v>0</v>
      </c>
      <c r="AA80" s="41">
        <f t="shared" si="13"/>
        <v>0</v>
      </c>
      <c r="AB80" s="6"/>
      <c r="AC80" s="38">
        <f t="shared" si="14"/>
        <v>0</v>
      </c>
      <c r="AD80" s="38"/>
      <c r="AE80" s="38">
        <f t="shared" si="15"/>
        <v>0</v>
      </c>
      <c r="AH80" s="41">
        <f t="shared" si="16"/>
        <v>0</v>
      </c>
      <c r="AI80" s="41">
        <f t="shared" si="2"/>
        <v>0</v>
      </c>
      <c r="AJ80" s="41">
        <f t="shared" si="3"/>
        <v>0</v>
      </c>
      <c r="AK80" s="41">
        <f t="shared" ca="1" si="17"/>
        <v>0</v>
      </c>
      <c r="AL80" s="38">
        <f t="shared" ca="1" si="18"/>
        <v>0</v>
      </c>
      <c r="AO80" s="1">
        <f ca="1">IF(A80=0,0,INDEX(OFFSET(Catégories!$D$21:$D$31,0,0,10,Catégories!$C$17),'Echantillon (4)'!C80,'Echantillon (4)'!B80))</f>
        <v>0</v>
      </c>
      <c r="AP80" s="38">
        <f t="shared" ca="1" si="4"/>
        <v>0</v>
      </c>
      <c r="AT80" s="38">
        <f t="shared" ca="1" si="19"/>
        <v>0</v>
      </c>
      <c r="AW80" s="36"/>
      <c r="AX80" s="36"/>
      <c r="AY80" s="40">
        <f t="shared" si="20"/>
        <v>0</v>
      </c>
      <c r="BA80" s="9">
        <f t="shared" ca="1" si="5"/>
        <v>0</v>
      </c>
      <c r="BC80" s="10">
        <f t="shared" ca="1" si="27"/>
        <v>0</v>
      </c>
      <c r="BF80" s="38">
        <f t="shared" ca="1" si="21"/>
        <v>0</v>
      </c>
    </row>
    <row r="81" spans="1:67" x14ac:dyDescent="0.3">
      <c r="A81" s="53">
        <f t="shared" ca="1" si="22"/>
        <v>0</v>
      </c>
      <c r="B81" s="19">
        <f ca="1">IF(A81=0,0,HLOOKUP(A81-1,OFFSET(Catégories!$D$18:$D$19,0,0,2,Catégories!$C$17),2,TRUE))</f>
        <v>0</v>
      </c>
      <c r="C81" s="19">
        <f ca="1">IF(A81=0,0,A81-OFFSET(Catégories!$D$18,0,B81-1,,))</f>
        <v>0</v>
      </c>
      <c r="F81" s="1">
        <f ca="1">IF(A81=0,0,INDEX(Catégories!$D$20:$R$20,1,'Echantillon (4)'!B81))</f>
        <v>0</v>
      </c>
      <c r="G81" s="1">
        <f ca="1">IF(A81=0,0,INDEX(OFFSET(Catégories!$D$21:$D$31,0,0,10,Catégories!$C$17),'Echantillon (4)'!C81,'Echantillon (4)'!B81))</f>
        <v>0</v>
      </c>
      <c r="I81" s="41">
        <v>0</v>
      </c>
      <c r="J81" s="41">
        <v>0</v>
      </c>
      <c r="K81" s="41">
        <f t="shared" si="7"/>
        <v>0</v>
      </c>
      <c r="L81" s="6"/>
      <c r="M81" s="38">
        <f t="shared" si="8"/>
        <v>0</v>
      </c>
      <c r="N81" s="38"/>
      <c r="O81" s="38">
        <f t="shared" si="9"/>
        <v>0</v>
      </c>
      <c r="Q81" s="41">
        <v>0</v>
      </c>
      <c r="R81" s="41">
        <v>0</v>
      </c>
      <c r="S81" s="41">
        <f t="shared" si="10"/>
        <v>0</v>
      </c>
      <c r="T81" s="6"/>
      <c r="U81" s="38">
        <f t="shared" si="11"/>
        <v>0</v>
      </c>
      <c r="V81" s="38"/>
      <c r="W81" s="38">
        <f t="shared" si="12"/>
        <v>0</v>
      </c>
      <c r="Y81" s="41">
        <v>0</v>
      </c>
      <c r="Z81" s="41">
        <v>0</v>
      </c>
      <c r="AA81" s="41">
        <f t="shared" si="13"/>
        <v>0</v>
      </c>
      <c r="AB81" s="6"/>
      <c r="AC81" s="38">
        <f t="shared" si="14"/>
        <v>0</v>
      </c>
      <c r="AD81" s="38"/>
      <c r="AE81" s="38">
        <f t="shared" si="15"/>
        <v>0</v>
      </c>
      <c r="AH81" s="41">
        <f t="shared" si="16"/>
        <v>0</v>
      </c>
      <c r="AI81" s="41">
        <f t="shared" si="2"/>
        <v>0</v>
      </c>
      <c r="AJ81" s="41">
        <f t="shared" si="3"/>
        <v>0</v>
      </c>
      <c r="AK81" s="41">
        <f t="shared" ca="1" si="17"/>
        <v>0</v>
      </c>
      <c r="AL81" s="38">
        <f t="shared" ca="1" si="18"/>
        <v>0</v>
      </c>
      <c r="AO81" s="1">
        <f ca="1">IF(A81=0,0,INDEX(OFFSET(Catégories!$D$21:$D$31,0,0,10,Catégories!$C$17),'Echantillon (4)'!C81,'Echantillon (4)'!B81))</f>
        <v>0</v>
      </c>
      <c r="AP81" s="38">
        <f t="shared" ca="1" si="4"/>
        <v>0</v>
      </c>
      <c r="AT81" s="38">
        <f t="shared" ca="1" si="19"/>
        <v>0</v>
      </c>
      <c r="AW81" s="36"/>
      <c r="AX81" s="36"/>
      <c r="AY81" s="40">
        <f t="shared" si="20"/>
        <v>0</v>
      </c>
      <c r="BA81" s="9">
        <f t="shared" ca="1" si="5"/>
        <v>0</v>
      </c>
      <c r="BC81" s="10">
        <f t="shared" ca="1" si="27"/>
        <v>0</v>
      </c>
      <c r="BF81" s="38">
        <f t="shared" ca="1" si="21"/>
        <v>0</v>
      </c>
    </row>
    <row r="82" spans="1:67" x14ac:dyDescent="0.3">
      <c r="A82" s="53">
        <f t="shared" ca="1" si="22"/>
        <v>0</v>
      </c>
      <c r="B82" s="19">
        <f ca="1">IF(A82=0,0,HLOOKUP(A82-1,OFFSET(Catégories!$D$18:$D$19,0,0,2,Catégories!$C$17),2,TRUE))</f>
        <v>0</v>
      </c>
      <c r="C82" s="19">
        <f ca="1">IF(A82=0,0,A82-OFFSET(Catégories!$D$18,0,B82-1,,))</f>
        <v>0</v>
      </c>
      <c r="F82" s="1">
        <f ca="1">IF(A82=0,0,INDEX(Catégories!$D$20:$R$20,1,'Echantillon (4)'!B82))</f>
        <v>0</v>
      </c>
      <c r="G82" s="1">
        <f ca="1">IF(A82=0,0,INDEX(OFFSET(Catégories!$D$21:$D$31,0,0,10,Catégories!$C$17),'Echantillon (4)'!C82,'Echantillon (4)'!B82))</f>
        <v>0</v>
      </c>
      <c r="I82" s="41">
        <v>0</v>
      </c>
      <c r="J82" s="41">
        <v>0</v>
      </c>
      <c r="K82" s="41">
        <f t="shared" si="7"/>
        <v>0</v>
      </c>
      <c r="L82" s="6"/>
      <c r="M82" s="38">
        <f t="shared" si="8"/>
        <v>0</v>
      </c>
      <c r="N82" s="38"/>
      <c r="O82" s="38">
        <f t="shared" si="9"/>
        <v>0</v>
      </c>
      <c r="Q82" s="41">
        <v>0</v>
      </c>
      <c r="R82" s="41">
        <v>0</v>
      </c>
      <c r="S82" s="41">
        <f t="shared" si="10"/>
        <v>0</v>
      </c>
      <c r="T82" s="6"/>
      <c r="U82" s="38">
        <f t="shared" si="11"/>
        <v>0</v>
      </c>
      <c r="V82" s="38"/>
      <c r="W82" s="38">
        <f t="shared" si="12"/>
        <v>0</v>
      </c>
      <c r="Y82" s="41">
        <v>0</v>
      </c>
      <c r="Z82" s="41">
        <v>0</v>
      </c>
      <c r="AA82" s="41">
        <f t="shared" si="13"/>
        <v>0</v>
      </c>
      <c r="AB82" s="6"/>
      <c r="AC82" s="38">
        <f t="shared" si="14"/>
        <v>0</v>
      </c>
      <c r="AD82" s="38"/>
      <c r="AE82" s="38">
        <f t="shared" si="15"/>
        <v>0</v>
      </c>
      <c r="AH82" s="41">
        <f t="shared" si="16"/>
        <v>0</v>
      </c>
      <c r="AI82" s="41">
        <f t="shared" si="2"/>
        <v>0</v>
      </c>
      <c r="AJ82" s="41">
        <f t="shared" si="3"/>
        <v>0</v>
      </c>
      <c r="AK82" s="41">
        <f t="shared" ca="1" si="17"/>
        <v>0</v>
      </c>
      <c r="AL82" s="38">
        <f t="shared" ca="1" si="18"/>
        <v>0</v>
      </c>
      <c r="AO82" s="1">
        <f ca="1">IF(A82=0,0,INDEX(OFFSET(Catégories!$D$21:$D$31,0,0,10,Catégories!$C$17),'Echantillon (4)'!C82,'Echantillon (4)'!B82))</f>
        <v>0</v>
      </c>
      <c r="AP82" s="38">
        <f t="shared" ca="1" si="4"/>
        <v>0</v>
      </c>
      <c r="AT82" s="38">
        <f t="shared" ca="1" si="19"/>
        <v>0</v>
      </c>
      <c r="AW82" s="36"/>
      <c r="AX82" s="36"/>
      <c r="AY82" s="40">
        <f t="shared" si="20"/>
        <v>0</v>
      </c>
      <c r="BA82" s="9">
        <f t="shared" ca="1" si="5"/>
        <v>0</v>
      </c>
      <c r="BC82" s="10">
        <f t="shared" ca="1" si="27"/>
        <v>0</v>
      </c>
      <c r="BF82" s="38">
        <f t="shared" ca="1" si="21"/>
        <v>0</v>
      </c>
    </row>
    <row r="83" spans="1:67" x14ac:dyDescent="0.3">
      <c r="A83" s="53">
        <f t="shared" ca="1" si="22"/>
        <v>0</v>
      </c>
      <c r="B83" s="19">
        <f ca="1">IF(A83=0,0,HLOOKUP(A83-1,OFFSET(Catégories!$D$18:$D$19,0,0,2,Catégories!$C$17),2,TRUE))</f>
        <v>0</v>
      </c>
      <c r="C83" s="19">
        <f ca="1">IF(A83=0,0,A83-OFFSET(Catégories!$D$18,0,B83-1,,))</f>
        <v>0</v>
      </c>
      <c r="F83" s="1">
        <f ca="1">IF(A83=0,0,INDEX(Catégories!$D$20:$R$20,1,'Echantillon (4)'!B83))</f>
        <v>0</v>
      </c>
      <c r="G83" s="1">
        <f ca="1">IF(A83=0,0,INDEX(OFFSET(Catégories!$D$21:$D$31,0,0,10,Catégories!$C$17),'Echantillon (4)'!C83,'Echantillon (4)'!B83))</f>
        <v>0</v>
      </c>
      <c r="I83" s="41">
        <v>0</v>
      </c>
      <c r="J83" s="41">
        <v>0</v>
      </c>
      <c r="K83" s="41">
        <f t="shared" si="7"/>
        <v>0</v>
      </c>
      <c r="L83" s="6"/>
      <c r="M83" s="38">
        <f t="shared" si="8"/>
        <v>0</v>
      </c>
      <c r="N83" s="38"/>
      <c r="O83" s="38">
        <f t="shared" si="9"/>
        <v>0</v>
      </c>
      <c r="Q83" s="41">
        <v>0</v>
      </c>
      <c r="R83" s="41">
        <v>0</v>
      </c>
      <c r="S83" s="41">
        <f t="shared" si="10"/>
        <v>0</v>
      </c>
      <c r="T83" s="6"/>
      <c r="U83" s="38">
        <f t="shared" si="11"/>
        <v>0</v>
      </c>
      <c r="V83" s="38"/>
      <c r="W83" s="38">
        <f t="shared" si="12"/>
        <v>0</v>
      </c>
      <c r="Y83" s="41">
        <v>0</v>
      </c>
      <c r="Z83" s="41">
        <v>0</v>
      </c>
      <c r="AA83" s="41">
        <f t="shared" si="13"/>
        <v>0</v>
      </c>
      <c r="AB83" s="6"/>
      <c r="AC83" s="38">
        <f t="shared" si="14"/>
        <v>0</v>
      </c>
      <c r="AD83" s="38"/>
      <c r="AE83" s="38">
        <f t="shared" si="15"/>
        <v>0</v>
      </c>
      <c r="AH83" s="41">
        <f t="shared" si="16"/>
        <v>0</v>
      </c>
      <c r="AI83" s="41">
        <f t="shared" si="2"/>
        <v>0</v>
      </c>
      <c r="AJ83" s="41">
        <f t="shared" si="3"/>
        <v>0</v>
      </c>
      <c r="AK83" s="41">
        <f t="shared" ca="1" si="17"/>
        <v>0</v>
      </c>
      <c r="AL83" s="38">
        <f t="shared" ca="1" si="18"/>
        <v>0</v>
      </c>
      <c r="AO83" s="1">
        <f ca="1">IF(A83=0,0,INDEX(OFFSET(Catégories!$D$21:$D$31,0,0,10,Catégories!$C$17),'Echantillon (4)'!C83,'Echantillon (4)'!B83))</f>
        <v>0</v>
      </c>
      <c r="AP83" s="38">
        <f t="shared" ca="1" si="4"/>
        <v>0</v>
      </c>
      <c r="AT83" s="38">
        <f t="shared" ca="1" si="19"/>
        <v>0</v>
      </c>
      <c r="AW83" s="36"/>
      <c r="AX83" s="36"/>
      <c r="AY83" s="40">
        <f t="shared" si="20"/>
        <v>0</v>
      </c>
      <c r="BA83" s="9">
        <f t="shared" ca="1" si="5"/>
        <v>0</v>
      </c>
      <c r="BC83" s="10">
        <f t="shared" ca="1" si="27"/>
        <v>0</v>
      </c>
      <c r="BF83" s="38">
        <f t="shared" ca="1" si="21"/>
        <v>0</v>
      </c>
    </row>
    <row r="84" spans="1:67" x14ac:dyDescent="0.3">
      <c r="A84" s="53">
        <f t="shared" ca="1" si="22"/>
        <v>0</v>
      </c>
      <c r="B84" s="19">
        <f ca="1">IF(A84=0,0,HLOOKUP(A84-1,OFFSET(Catégories!$D$18:$D$19,0,0,2,Catégories!$C$17),2,TRUE))</f>
        <v>0</v>
      </c>
      <c r="C84" s="19">
        <f ca="1">IF(A84=0,0,A84-OFFSET(Catégories!$D$18,0,B84-1,,))</f>
        <v>0</v>
      </c>
      <c r="F84" s="1">
        <f ca="1">IF(A84=0,0,INDEX(Catégories!$D$20:$R$20,1,'Echantillon (4)'!B84))</f>
        <v>0</v>
      </c>
      <c r="G84" s="1">
        <f ca="1">IF(A84=0,0,INDEX(OFFSET(Catégories!$D$21:$D$31,0,0,10,Catégories!$C$17),'Echantillon (4)'!C84,'Echantillon (4)'!B84))</f>
        <v>0</v>
      </c>
      <c r="I84" s="41">
        <v>0</v>
      </c>
      <c r="J84" s="41">
        <v>0</v>
      </c>
      <c r="K84" s="41">
        <f t="shared" si="7"/>
        <v>0</v>
      </c>
      <c r="L84" s="6"/>
      <c r="M84" s="38">
        <f t="shared" si="8"/>
        <v>0</v>
      </c>
      <c r="N84" s="38"/>
      <c r="O84" s="38">
        <f t="shared" si="9"/>
        <v>0</v>
      </c>
      <c r="Q84" s="41">
        <v>0</v>
      </c>
      <c r="R84" s="41">
        <v>0</v>
      </c>
      <c r="S84" s="41">
        <f t="shared" si="10"/>
        <v>0</v>
      </c>
      <c r="T84" s="6"/>
      <c r="U84" s="38">
        <f t="shared" si="11"/>
        <v>0</v>
      </c>
      <c r="V84" s="38"/>
      <c r="W84" s="38">
        <f t="shared" si="12"/>
        <v>0</v>
      </c>
      <c r="Y84" s="41">
        <v>0</v>
      </c>
      <c r="Z84" s="41">
        <v>0</v>
      </c>
      <c r="AA84" s="41">
        <f t="shared" si="13"/>
        <v>0</v>
      </c>
      <c r="AB84" s="6"/>
      <c r="AC84" s="38">
        <f t="shared" si="14"/>
        <v>0</v>
      </c>
      <c r="AD84" s="38"/>
      <c r="AE84" s="38">
        <f t="shared" si="15"/>
        <v>0</v>
      </c>
      <c r="AH84" s="41">
        <f t="shared" si="16"/>
        <v>0</v>
      </c>
      <c r="AI84" s="41">
        <f t="shared" si="2"/>
        <v>0</v>
      </c>
      <c r="AJ84" s="41">
        <f t="shared" si="3"/>
        <v>0</v>
      </c>
      <c r="AK84" s="41">
        <f t="shared" ca="1" si="17"/>
        <v>0</v>
      </c>
      <c r="AL84" s="38">
        <f t="shared" ca="1" si="18"/>
        <v>0</v>
      </c>
      <c r="AO84" s="1">
        <f ca="1">IF(A84=0,0,INDEX(OFFSET(Catégories!$D$21:$D$31,0,0,10,Catégories!$C$17),'Echantillon (4)'!C84,'Echantillon (4)'!B84))</f>
        <v>0</v>
      </c>
      <c r="AP84" s="38">
        <f t="shared" ca="1" si="4"/>
        <v>0</v>
      </c>
      <c r="AT84" s="38">
        <f t="shared" ca="1" si="19"/>
        <v>0</v>
      </c>
      <c r="AW84" s="36"/>
      <c r="AX84" s="36"/>
      <c r="AY84" s="40">
        <f t="shared" si="20"/>
        <v>0</v>
      </c>
      <c r="BA84" s="9">
        <f t="shared" ca="1" si="5"/>
        <v>0</v>
      </c>
      <c r="BC84" s="10">
        <f t="shared" ca="1" si="27"/>
        <v>0</v>
      </c>
      <c r="BF84" s="38">
        <f t="shared" ca="1" si="21"/>
        <v>0</v>
      </c>
    </row>
    <row r="85" spans="1:67" x14ac:dyDescent="0.3">
      <c r="A85" s="53">
        <f t="shared" ca="1" si="22"/>
        <v>0</v>
      </c>
      <c r="B85" s="19">
        <f ca="1">IF(A85=0,0,HLOOKUP(A85-1,OFFSET(Catégories!$D$18:$D$19,0,0,2,Catégories!$C$17),2,TRUE))</f>
        <v>0</v>
      </c>
      <c r="C85" s="19">
        <f ca="1">IF(A85=0,0,A85-OFFSET(Catégories!$D$18,0,B85-1,,))</f>
        <v>0</v>
      </c>
      <c r="F85" s="1">
        <f ca="1">IF(A85=0,0,INDEX(Catégories!$D$20:$R$20,1,'Echantillon (4)'!B85))</f>
        <v>0</v>
      </c>
      <c r="G85" s="1">
        <f ca="1">IF(A85=0,0,INDEX(OFFSET(Catégories!$D$21:$D$31,0,0,10,Catégories!$C$17),'Echantillon (4)'!C85,'Echantillon (4)'!B85))</f>
        <v>0</v>
      </c>
      <c r="I85" s="41">
        <v>0</v>
      </c>
      <c r="J85" s="41">
        <v>0</v>
      </c>
      <c r="K85" s="41">
        <f t="shared" si="7"/>
        <v>0</v>
      </c>
      <c r="L85" s="6"/>
      <c r="M85" s="38">
        <f t="shared" si="8"/>
        <v>0</v>
      </c>
      <c r="N85" s="38"/>
      <c r="O85" s="38">
        <f t="shared" si="9"/>
        <v>0</v>
      </c>
      <c r="Q85" s="41">
        <v>0</v>
      </c>
      <c r="R85" s="41">
        <v>0</v>
      </c>
      <c r="S85" s="41">
        <f t="shared" si="10"/>
        <v>0</v>
      </c>
      <c r="T85" s="6"/>
      <c r="U85" s="38">
        <f t="shared" si="11"/>
        <v>0</v>
      </c>
      <c r="V85" s="38"/>
      <c r="W85" s="38">
        <f t="shared" si="12"/>
        <v>0</v>
      </c>
      <c r="Y85" s="41">
        <v>0</v>
      </c>
      <c r="Z85" s="41">
        <v>0</v>
      </c>
      <c r="AA85" s="41">
        <f t="shared" si="13"/>
        <v>0</v>
      </c>
      <c r="AB85" s="6"/>
      <c r="AC85" s="38">
        <f t="shared" si="14"/>
        <v>0</v>
      </c>
      <c r="AD85" s="38"/>
      <c r="AE85" s="38">
        <f t="shared" si="15"/>
        <v>0</v>
      </c>
      <c r="AH85" s="41">
        <f t="shared" si="16"/>
        <v>0</v>
      </c>
      <c r="AI85" s="41">
        <f t="shared" si="2"/>
        <v>0</v>
      </c>
      <c r="AJ85" s="41">
        <f t="shared" si="3"/>
        <v>0</v>
      </c>
      <c r="AK85" s="41">
        <f t="shared" ca="1" si="17"/>
        <v>0</v>
      </c>
      <c r="AL85" s="38">
        <f t="shared" ca="1" si="18"/>
        <v>0</v>
      </c>
      <c r="AO85" s="1">
        <f ca="1">IF(A85=0,0,INDEX(OFFSET(Catégories!$D$21:$D$31,0,0,10,Catégories!$C$17),'Echantillon (4)'!C85,'Echantillon (4)'!B85))</f>
        <v>0</v>
      </c>
      <c r="AP85" s="38">
        <f t="shared" ca="1" si="4"/>
        <v>0</v>
      </c>
      <c r="AT85" s="38">
        <f t="shared" ca="1" si="19"/>
        <v>0</v>
      </c>
      <c r="AW85" s="36"/>
      <c r="AX85" s="36"/>
      <c r="AY85" s="40">
        <f t="shared" si="20"/>
        <v>0</v>
      </c>
      <c r="BA85" s="9">
        <f t="shared" ca="1" si="5"/>
        <v>0</v>
      </c>
      <c r="BC85" s="10">
        <f t="shared" ca="1" si="27"/>
        <v>0</v>
      </c>
      <c r="BF85" s="38">
        <f t="shared" ca="1" si="21"/>
        <v>0</v>
      </c>
    </row>
    <row r="86" spans="1:67" x14ac:dyDescent="0.3">
      <c r="A86" s="53">
        <f t="shared" ca="1" si="22"/>
        <v>0</v>
      </c>
      <c r="B86" s="19">
        <f ca="1">IF(A86=0,0,HLOOKUP(A86-1,OFFSET(Catégories!$D$18:$D$19,0,0,2,Catégories!$C$17),2,TRUE))</f>
        <v>0</v>
      </c>
      <c r="C86" s="19">
        <f ca="1">IF(A86=0,0,A86-OFFSET(Catégories!$D$18,0,B86-1,,))</f>
        <v>0</v>
      </c>
      <c r="F86" s="1">
        <f ca="1">IF(A86=0,0,INDEX(Catégories!$D$20:$R$20,1,'Echantillon (4)'!B86))</f>
        <v>0</v>
      </c>
      <c r="G86" s="1">
        <f ca="1">IF(A86=0,0,INDEX(OFFSET(Catégories!$D$21:$D$31,0,0,10,Catégories!$C$17),'Echantillon (4)'!C86,'Echantillon (4)'!B86))</f>
        <v>0</v>
      </c>
      <c r="I86" s="41">
        <v>0</v>
      </c>
      <c r="J86" s="41">
        <v>0</v>
      </c>
      <c r="K86" s="41">
        <f t="shared" si="7"/>
        <v>0</v>
      </c>
      <c r="L86" s="6"/>
      <c r="M86" s="38">
        <f t="shared" si="8"/>
        <v>0</v>
      </c>
      <c r="N86" s="38"/>
      <c r="O86" s="38">
        <f t="shared" si="9"/>
        <v>0</v>
      </c>
      <c r="Q86" s="41">
        <v>0</v>
      </c>
      <c r="R86" s="41">
        <v>0</v>
      </c>
      <c r="S86" s="41">
        <f t="shared" si="10"/>
        <v>0</v>
      </c>
      <c r="T86" s="6"/>
      <c r="U86" s="38">
        <f t="shared" si="11"/>
        <v>0</v>
      </c>
      <c r="V86" s="38"/>
      <c r="W86" s="38">
        <f t="shared" si="12"/>
        <v>0</v>
      </c>
      <c r="Y86" s="41">
        <v>0</v>
      </c>
      <c r="Z86" s="41">
        <v>0</v>
      </c>
      <c r="AA86" s="41">
        <f t="shared" si="13"/>
        <v>0</v>
      </c>
      <c r="AB86" s="6"/>
      <c r="AC86" s="38">
        <f t="shared" si="14"/>
        <v>0</v>
      </c>
      <c r="AD86" s="38"/>
      <c r="AE86" s="38">
        <f t="shared" si="15"/>
        <v>0</v>
      </c>
      <c r="AH86" s="41">
        <f t="shared" si="16"/>
        <v>0</v>
      </c>
      <c r="AI86" s="41">
        <f t="shared" ref="AI86:AI91" si="28">S86/($S$17/$G$15)/($G$12/($G$11-$K$17))</f>
        <v>0</v>
      </c>
      <c r="AJ86" s="41">
        <f t="shared" ref="AJ86:AJ91" si="29">(AA86/($AA$17/$G$16))/($G$12/($G$11-$K$17))</f>
        <v>0</v>
      </c>
      <c r="AK86" s="41">
        <f t="shared" ca="1" si="17"/>
        <v>0</v>
      </c>
      <c r="AL86" s="38">
        <f t="shared" ca="1" si="18"/>
        <v>0</v>
      </c>
      <c r="AO86" s="1">
        <f ca="1">IF(A86=0,0,INDEX(OFFSET(Catégories!$D$21:$D$31,0,0,10,Catégories!$C$17),'Echantillon (4)'!C86,'Echantillon (4)'!B86))</f>
        <v>0</v>
      </c>
      <c r="AP86" s="38">
        <f t="shared" ref="AP86:AP91" ca="1" si="30">IF($AK$20=0,0,AK86/$AK$20)</f>
        <v>0</v>
      </c>
      <c r="AT86" s="38">
        <f t="shared" ca="1" si="19"/>
        <v>0</v>
      </c>
      <c r="AW86" s="36"/>
      <c r="AX86" s="36"/>
      <c r="AY86" s="40">
        <f t="shared" si="20"/>
        <v>0</v>
      </c>
      <c r="BA86" s="9">
        <f t="shared" ref="BA86:BA91" ca="1" si="31">IF($AY$17=0,0,AY86/$AY$17)</f>
        <v>0</v>
      </c>
      <c r="BC86" s="10">
        <f t="shared" ref="BC86:BC91" ca="1" si="32">IF(AU86=$A$16,$G$18/($G$12/($G$11-$K$17)),(AY86/($AY$17/$G$17)/($G$12/($G$11-$K$17)))+SUMPRODUCT((AK$22:AK$91)*($B$22:$B$91=$AU86)))</f>
        <v>0</v>
      </c>
      <c r="BF86" s="38">
        <f t="shared" ca="1" si="21"/>
        <v>0</v>
      </c>
    </row>
    <row r="87" spans="1:67" x14ac:dyDescent="0.3">
      <c r="A87" s="53">
        <f t="shared" ca="1" si="22"/>
        <v>0</v>
      </c>
      <c r="B87" s="19">
        <f ca="1">IF(A87=0,0,HLOOKUP(A87-1,OFFSET(Catégories!$D$18:$D$19,0,0,2,Catégories!$C$17),2,TRUE))</f>
        <v>0</v>
      </c>
      <c r="C87" s="19">
        <f ca="1">IF(A87=0,0,A87-OFFSET(Catégories!$D$18,0,B87-1,,))</f>
        <v>0</v>
      </c>
      <c r="F87" s="1">
        <f ca="1">IF(A87=0,0,INDEX(Catégories!$D$20:$R$20,1,'Echantillon (4)'!B87))</f>
        <v>0</v>
      </c>
      <c r="G87" s="1">
        <f ca="1">IF(A87=0,0,INDEX(OFFSET(Catégories!$D$21:$D$31,0,0,10,Catégories!$C$17),'Echantillon (4)'!C87,'Echantillon (4)'!B87))</f>
        <v>0</v>
      </c>
      <c r="I87" s="41">
        <v>0</v>
      </c>
      <c r="J87" s="41">
        <v>0</v>
      </c>
      <c r="K87" s="41">
        <f t="shared" ref="K87:K91" si="33">I87-J87</f>
        <v>0</v>
      </c>
      <c r="L87" s="6"/>
      <c r="M87" s="38">
        <f t="shared" ref="M87:M91" si="34">IF(K87=0,0,K87/SUMPRODUCT((K$22:K$91)*($B$22:$B$91=$B87)))</f>
        <v>0</v>
      </c>
      <c r="N87" s="38"/>
      <c r="O87" s="38">
        <f t="shared" ref="O87:O91" si="35">IF(SUM(K$22:K$91)=0,0,K87/SUM(K$22:K$91))</f>
        <v>0</v>
      </c>
      <c r="Q87" s="41">
        <v>0</v>
      </c>
      <c r="R87" s="41">
        <v>0</v>
      </c>
      <c r="S87" s="41">
        <f t="shared" ref="S87:S91" si="36">Q87-R87</f>
        <v>0</v>
      </c>
      <c r="T87" s="6"/>
      <c r="U87" s="38">
        <f t="shared" ref="U87:U91" si="37">IF(S87=0,0,S87/SUMPRODUCT((S$22:S$91)*($B$22:$B$91=$B87)))</f>
        <v>0</v>
      </c>
      <c r="V87" s="38"/>
      <c r="W87" s="38">
        <f t="shared" ref="W87:W91" si="38">IF(SUM(S$22:S$91)=0,0,S87/SUM(S$22:S$91))</f>
        <v>0</v>
      </c>
      <c r="Y87" s="41">
        <v>0</v>
      </c>
      <c r="Z87" s="41">
        <v>0</v>
      </c>
      <c r="AA87" s="41">
        <f t="shared" ref="AA87:AA91" si="39">Y87-Z87</f>
        <v>0</v>
      </c>
      <c r="AB87" s="6"/>
      <c r="AC87" s="38">
        <f t="shared" ref="AC87:AC91" si="40">IF(AA87=0,0,AA87/SUMPRODUCT((AA$22:AA$91)*($B$22:$B$91=$B87)))</f>
        <v>0</v>
      </c>
      <c r="AD87" s="38"/>
      <c r="AE87" s="38">
        <f t="shared" ref="AE87:AE91" si="41">IF(SUM(AA$22:AA$91)=0,0,AA87/SUM(AA$22:AA$91))</f>
        <v>0</v>
      </c>
      <c r="AH87" s="41">
        <f t="shared" ref="AH87:AH91" si="42">K87</f>
        <v>0</v>
      </c>
      <c r="AI87" s="41">
        <f t="shared" si="28"/>
        <v>0</v>
      </c>
      <c r="AJ87" s="41">
        <f t="shared" si="29"/>
        <v>0</v>
      </c>
      <c r="AK87" s="41">
        <f t="shared" ref="AK87:AK91" ca="1" si="43">IF($B87=$A$16,$AL$18,AH87+AI87+AJ87)</f>
        <v>0</v>
      </c>
      <c r="AL87" s="38">
        <f t="shared" ref="AL87:AL91" ca="1" si="44">IF(AK87=0,0,AK87/SUMPRODUCT((AK$22:AK$91)*($B$22:$B$91=$B87)))</f>
        <v>0</v>
      </c>
      <c r="AO87" s="1">
        <f ca="1">IF(A87=0,0,INDEX(OFFSET(Catégories!$D$21:$D$31,0,0,10,Catégories!$C$17),'Echantillon (4)'!C87,'Echantillon (4)'!B87))</f>
        <v>0</v>
      </c>
      <c r="AP87" s="38">
        <f t="shared" ca="1" si="30"/>
        <v>0</v>
      </c>
      <c r="AT87" s="38">
        <f t="shared" ref="AT87:AT91" ca="1" si="45">SUMPRODUCT((AP$22:AP$91)*($B$22:$B$91=$AR87))</f>
        <v>0</v>
      </c>
      <c r="AW87" s="36"/>
      <c r="AX87" s="36"/>
      <c r="AY87" s="40">
        <f t="shared" ref="AY87:AY91" si="46">AW87-AX87</f>
        <v>0</v>
      </c>
      <c r="BA87" s="9">
        <f t="shared" ca="1" si="31"/>
        <v>0</v>
      </c>
      <c r="BC87" s="10">
        <f t="shared" ca="1" si="32"/>
        <v>0</v>
      </c>
      <c r="BF87" s="38">
        <f t="shared" ref="BF87:BF91" ca="1" si="47">BC87/$BC$18</f>
        <v>0</v>
      </c>
    </row>
    <row r="88" spans="1:67" x14ac:dyDescent="0.3">
      <c r="A88" s="53">
        <f t="shared" ref="A88:A91" ca="1" si="48">IF(OR(A87=$A$18,A87=0)=TRUE,0,A87+1)</f>
        <v>0</v>
      </c>
      <c r="B88" s="19">
        <f ca="1">IF(A88=0,0,HLOOKUP(A88-1,OFFSET(Catégories!$D$18:$D$19,0,0,2,Catégories!$C$17),2,TRUE))</f>
        <v>0</v>
      </c>
      <c r="C88" s="19">
        <f ca="1">IF(A88=0,0,A88-OFFSET(Catégories!$D$18,0,B88-1,,))</f>
        <v>0</v>
      </c>
      <c r="F88" s="1">
        <f ca="1">IF(A88=0,0,INDEX(Catégories!$D$20:$R$20,1,'Echantillon (4)'!B88))</f>
        <v>0</v>
      </c>
      <c r="G88" s="1">
        <f ca="1">IF(A88=0,0,INDEX(OFFSET(Catégories!$D$21:$D$31,0,0,10,Catégories!$C$17),'Echantillon (4)'!C88,'Echantillon (4)'!B88))</f>
        <v>0</v>
      </c>
      <c r="I88" s="41">
        <v>0</v>
      </c>
      <c r="J88" s="41">
        <v>0</v>
      </c>
      <c r="K88" s="41">
        <f t="shared" si="33"/>
        <v>0</v>
      </c>
      <c r="L88" s="6"/>
      <c r="M88" s="38">
        <f t="shared" si="34"/>
        <v>0</v>
      </c>
      <c r="N88" s="38"/>
      <c r="O88" s="38">
        <f t="shared" si="35"/>
        <v>0</v>
      </c>
      <c r="Q88" s="41">
        <v>0</v>
      </c>
      <c r="R88" s="41">
        <v>0</v>
      </c>
      <c r="S88" s="41">
        <f t="shared" si="36"/>
        <v>0</v>
      </c>
      <c r="T88" s="6"/>
      <c r="U88" s="38">
        <f t="shared" si="37"/>
        <v>0</v>
      </c>
      <c r="V88" s="38"/>
      <c r="W88" s="38">
        <f t="shared" si="38"/>
        <v>0</v>
      </c>
      <c r="Y88" s="41">
        <v>0</v>
      </c>
      <c r="Z88" s="41">
        <v>0</v>
      </c>
      <c r="AA88" s="41">
        <f t="shared" si="39"/>
        <v>0</v>
      </c>
      <c r="AB88" s="6"/>
      <c r="AC88" s="38">
        <f t="shared" si="40"/>
        <v>0</v>
      </c>
      <c r="AD88" s="38"/>
      <c r="AE88" s="38">
        <f t="shared" si="41"/>
        <v>0</v>
      </c>
      <c r="AH88" s="41">
        <f t="shared" si="42"/>
        <v>0</v>
      </c>
      <c r="AI88" s="41">
        <f t="shared" si="28"/>
        <v>0</v>
      </c>
      <c r="AJ88" s="41">
        <f t="shared" si="29"/>
        <v>0</v>
      </c>
      <c r="AK88" s="41">
        <f t="shared" ca="1" si="43"/>
        <v>0</v>
      </c>
      <c r="AL88" s="38">
        <f t="shared" ca="1" si="44"/>
        <v>0</v>
      </c>
      <c r="AO88" s="1">
        <f ca="1">IF(A88=0,0,INDEX(OFFSET(Catégories!$D$21:$D$31,0,0,10,Catégories!$C$17),'Echantillon (4)'!C88,'Echantillon (4)'!B88))</f>
        <v>0</v>
      </c>
      <c r="AP88" s="38">
        <f t="shared" ca="1" si="30"/>
        <v>0</v>
      </c>
      <c r="AT88" s="38">
        <f t="shared" ca="1" si="45"/>
        <v>0</v>
      </c>
      <c r="AW88" s="36"/>
      <c r="AX88" s="36"/>
      <c r="AY88" s="40">
        <f t="shared" si="46"/>
        <v>0</v>
      </c>
      <c r="BA88" s="9">
        <f t="shared" ca="1" si="31"/>
        <v>0</v>
      </c>
      <c r="BC88" s="10">
        <f t="shared" ca="1" si="32"/>
        <v>0</v>
      </c>
      <c r="BF88" s="38">
        <f t="shared" ca="1" si="47"/>
        <v>0</v>
      </c>
    </row>
    <row r="89" spans="1:67" x14ac:dyDescent="0.3">
      <c r="A89" s="53">
        <f t="shared" ca="1" si="48"/>
        <v>0</v>
      </c>
      <c r="B89" s="19">
        <f ca="1">IF(A89=0,0,HLOOKUP(A89-1,OFFSET(Catégories!$D$18:$D$19,0,0,2,Catégories!$C$17),2,TRUE))</f>
        <v>0</v>
      </c>
      <c r="C89" s="19">
        <f ca="1">IF(A89=0,0,A89-OFFSET(Catégories!$D$18,0,B89-1,,))</f>
        <v>0</v>
      </c>
      <c r="F89" s="1">
        <f ca="1">IF(A89=0,0,INDEX(Catégories!$D$20:$R$20,1,'Echantillon (4)'!B89))</f>
        <v>0</v>
      </c>
      <c r="G89" s="1">
        <f ca="1">IF(A89=0,0,INDEX(OFFSET(Catégories!$D$21:$D$31,0,0,10,Catégories!$C$17),'Echantillon (4)'!C89,'Echantillon (4)'!B89))</f>
        <v>0</v>
      </c>
      <c r="I89" s="41">
        <v>0</v>
      </c>
      <c r="J89" s="41">
        <v>0</v>
      </c>
      <c r="K89" s="41">
        <f t="shared" si="33"/>
        <v>0</v>
      </c>
      <c r="L89" s="6"/>
      <c r="M89" s="38">
        <f t="shared" si="34"/>
        <v>0</v>
      </c>
      <c r="N89" s="38"/>
      <c r="O89" s="38">
        <f t="shared" si="35"/>
        <v>0</v>
      </c>
      <c r="Q89" s="41">
        <v>0</v>
      </c>
      <c r="R89" s="41">
        <v>0</v>
      </c>
      <c r="S89" s="41">
        <f t="shared" si="36"/>
        <v>0</v>
      </c>
      <c r="T89" s="6"/>
      <c r="U89" s="38">
        <f t="shared" si="37"/>
        <v>0</v>
      </c>
      <c r="V89" s="38"/>
      <c r="W89" s="38">
        <f t="shared" si="38"/>
        <v>0</v>
      </c>
      <c r="Y89" s="41">
        <v>0</v>
      </c>
      <c r="Z89" s="41">
        <v>0</v>
      </c>
      <c r="AA89" s="41">
        <f t="shared" si="39"/>
        <v>0</v>
      </c>
      <c r="AB89" s="6"/>
      <c r="AC89" s="38">
        <f t="shared" si="40"/>
        <v>0</v>
      </c>
      <c r="AD89" s="38"/>
      <c r="AE89" s="38">
        <f t="shared" si="41"/>
        <v>0</v>
      </c>
      <c r="AH89" s="41">
        <f t="shared" si="42"/>
        <v>0</v>
      </c>
      <c r="AI89" s="41">
        <f t="shared" si="28"/>
        <v>0</v>
      </c>
      <c r="AJ89" s="41">
        <f t="shared" si="29"/>
        <v>0</v>
      </c>
      <c r="AK89" s="41">
        <f t="shared" ca="1" si="43"/>
        <v>0</v>
      </c>
      <c r="AL89" s="38">
        <f t="shared" ca="1" si="44"/>
        <v>0</v>
      </c>
      <c r="AO89" s="1">
        <f ca="1">IF(A89=0,0,INDEX(OFFSET(Catégories!$D$21:$D$31,0,0,10,Catégories!$C$17),'Echantillon (4)'!C89,'Echantillon (4)'!B89))</f>
        <v>0</v>
      </c>
      <c r="AP89" s="38">
        <f t="shared" ca="1" si="30"/>
        <v>0</v>
      </c>
      <c r="AT89" s="38">
        <f t="shared" ca="1" si="45"/>
        <v>0</v>
      </c>
      <c r="AW89" s="36"/>
      <c r="AX89" s="36"/>
      <c r="AY89" s="40">
        <f t="shared" si="46"/>
        <v>0</v>
      </c>
      <c r="BA89" s="9">
        <f t="shared" ca="1" si="31"/>
        <v>0</v>
      </c>
      <c r="BC89" s="10">
        <f t="shared" ca="1" si="32"/>
        <v>0</v>
      </c>
      <c r="BF89" s="38">
        <f t="shared" ca="1" si="47"/>
        <v>0</v>
      </c>
    </row>
    <row r="90" spans="1:67" x14ac:dyDescent="0.3">
      <c r="A90" s="53">
        <f t="shared" ca="1" si="48"/>
        <v>0</v>
      </c>
      <c r="B90" s="19">
        <f ca="1">IF(A90=0,0,HLOOKUP(A90-1,OFFSET(Catégories!$D$18:$D$19,0,0,2,Catégories!$C$17),2,TRUE))</f>
        <v>0</v>
      </c>
      <c r="C90" s="19">
        <f ca="1">IF(A90=0,0,A90-OFFSET(Catégories!$D$18,0,B90-1,,))</f>
        <v>0</v>
      </c>
      <c r="F90" s="1">
        <f ca="1">IF(A90=0,0,INDEX(Catégories!$D$20:$R$20,1,'Echantillon (4)'!B90))</f>
        <v>0</v>
      </c>
      <c r="G90" s="1">
        <f ca="1">IF(A90=0,0,INDEX(OFFSET(Catégories!$D$21:$D$31,0,0,10,Catégories!$C$17),'Echantillon (4)'!C90,'Echantillon (4)'!B90))</f>
        <v>0</v>
      </c>
      <c r="I90" s="41">
        <v>0</v>
      </c>
      <c r="J90" s="41">
        <v>0</v>
      </c>
      <c r="K90" s="41">
        <f t="shared" si="33"/>
        <v>0</v>
      </c>
      <c r="L90" s="6"/>
      <c r="M90" s="38">
        <f t="shared" si="34"/>
        <v>0</v>
      </c>
      <c r="N90" s="38"/>
      <c r="O90" s="38">
        <f t="shared" si="35"/>
        <v>0</v>
      </c>
      <c r="Q90" s="41">
        <v>0</v>
      </c>
      <c r="R90" s="41">
        <v>0</v>
      </c>
      <c r="S90" s="41">
        <f t="shared" si="36"/>
        <v>0</v>
      </c>
      <c r="T90" s="6"/>
      <c r="U90" s="38">
        <f t="shared" si="37"/>
        <v>0</v>
      </c>
      <c r="V90" s="38"/>
      <c r="W90" s="38">
        <f t="shared" si="38"/>
        <v>0</v>
      </c>
      <c r="Y90" s="41">
        <v>0</v>
      </c>
      <c r="Z90" s="41">
        <v>0</v>
      </c>
      <c r="AA90" s="41">
        <f t="shared" si="39"/>
        <v>0</v>
      </c>
      <c r="AB90" s="6"/>
      <c r="AC90" s="38">
        <f t="shared" si="40"/>
        <v>0</v>
      </c>
      <c r="AD90" s="38"/>
      <c r="AE90" s="38">
        <f t="shared" si="41"/>
        <v>0</v>
      </c>
      <c r="AH90" s="41">
        <f t="shared" si="42"/>
        <v>0</v>
      </c>
      <c r="AI90" s="41">
        <f t="shared" si="28"/>
        <v>0</v>
      </c>
      <c r="AJ90" s="41">
        <f t="shared" si="29"/>
        <v>0</v>
      </c>
      <c r="AK90" s="41">
        <f t="shared" ca="1" si="43"/>
        <v>0</v>
      </c>
      <c r="AL90" s="38">
        <f t="shared" ca="1" si="44"/>
        <v>0</v>
      </c>
      <c r="AO90" s="1">
        <f ca="1">IF(A90=0,0,INDEX(OFFSET(Catégories!$D$21:$D$31,0,0,10,Catégories!$C$17),'Echantillon (4)'!C90,'Echantillon (4)'!B90))</f>
        <v>0</v>
      </c>
      <c r="AP90" s="38">
        <f t="shared" ca="1" si="30"/>
        <v>0</v>
      </c>
      <c r="AT90" s="38">
        <f t="shared" ca="1" si="45"/>
        <v>0</v>
      </c>
      <c r="AW90" s="36"/>
      <c r="AX90" s="36"/>
      <c r="AY90" s="40">
        <f t="shared" si="46"/>
        <v>0</v>
      </c>
      <c r="BA90" s="9">
        <f t="shared" ca="1" si="31"/>
        <v>0</v>
      </c>
      <c r="BC90" s="10">
        <f t="shared" ca="1" si="32"/>
        <v>0</v>
      </c>
      <c r="BF90" s="38">
        <f t="shared" ca="1" si="47"/>
        <v>0</v>
      </c>
    </row>
    <row r="91" spans="1:67" x14ac:dyDescent="0.3">
      <c r="A91" s="53">
        <f t="shared" ca="1" si="48"/>
        <v>0</v>
      </c>
      <c r="B91" s="19">
        <f ca="1">IF(A91=0,0,HLOOKUP(A91-1,OFFSET(Catégories!$D$18:$D$19,0,0,2,Catégories!$C$17),2,TRUE))</f>
        <v>0</v>
      </c>
      <c r="C91" s="19">
        <f ca="1">IF(A91=0,0,A91-OFFSET(Catégories!$D$18,0,B91-1,,))</f>
        <v>0</v>
      </c>
      <c r="F91" s="1">
        <f ca="1">IF(A91=0,0,INDEX(Catégories!$D$20:$R$20,1,'Echantillon (4)'!B91))</f>
        <v>0</v>
      </c>
      <c r="G91" s="1">
        <f ca="1">IF(A91=0,0,INDEX(OFFSET(Catégories!$D$21:$D$31,0,0,10,Catégories!$C$17),'Echantillon (4)'!C91,'Echantillon (4)'!B91))</f>
        <v>0</v>
      </c>
      <c r="I91" s="41">
        <v>0</v>
      </c>
      <c r="J91" s="41">
        <v>0</v>
      </c>
      <c r="K91" s="41">
        <f t="shared" si="33"/>
        <v>0</v>
      </c>
      <c r="L91" s="6"/>
      <c r="M91" s="38">
        <f t="shared" si="34"/>
        <v>0</v>
      </c>
      <c r="N91" s="38"/>
      <c r="O91" s="38">
        <f t="shared" si="35"/>
        <v>0</v>
      </c>
      <c r="Q91" s="41">
        <v>0</v>
      </c>
      <c r="R91" s="41">
        <v>0</v>
      </c>
      <c r="S91" s="41">
        <f t="shared" si="36"/>
        <v>0</v>
      </c>
      <c r="T91" s="6"/>
      <c r="U91" s="38">
        <f t="shared" si="37"/>
        <v>0</v>
      </c>
      <c r="V91" s="38"/>
      <c r="W91" s="38">
        <f t="shared" si="38"/>
        <v>0</v>
      </c>
      <c r="Y91" s="41">
        <v>0</v>
      </c>
      <c r="Z91" s="41">
        <v>0</v>
      </c>
      <c r="AA91" s="41">
        <f t="shared" si="39"/>
        <v>0</v>
      </c>
      <c r="AB91" s="6"/>
      <c r="AC91" s="38">
        <f t="shared" si="40"/>
        <v>0</v>
      </c>
      <c r="AD91" s="38"/>
      <c r="AE91" s="38">
        <f t="shared" si="41"/>
        <v>0</v>
      </c>
      <c r="AH91" s="41">
        <f t="shared" si="42"/>
        <v>0</v>
      </c>
      <c r="AI91" s="41">
        <f t="shared" si="28"/>
        <v>0</v>
      </c>
      <c r="AJ91" s="41">
        <f t="shared" si="29"/>
        <v>0</v>
      </c>
      <c r="AK91" s="41">
        <f t="shared" ca="1" si="43"/>
        <v>0</v>
      </c>
      <c r="AL91" s="38">
        <f t="shared" ca="1" si="44"/>
        <v>0</v>
      </c>
      <c r="AO91" s="1">
        <f ca="1">IF(A91=0,0,INDEX(OFFSET(Catégories!$D$21:$D$31,0,0,10,Catégories!$C$17),'Echantillon (4)'!C91,'Echantillon (4)'!B91))</f>
        <v>0</v>
      </c>
      <c r="AP91" s="38">
        <f t="shared" ca="1" si="30"/>
        <v>0</v>
      </c>
      <c r="AT91" s="38">
        <f t="shared" ca="1" si="45"/>
        <v>0</v>
      </c>
      <c r="AW91" s="36"/>
      <c r="AX91" s="36"/>
      <c r="AY91" s="40">
        <f t="shared" si="46"/>
        <v>0</v>
      </c>
      <c r="BA91" s="9">
        <f t="shared" ca="1" si="31"/>
        <v>0</v>
      </c>
      <c r="BC91" s="10">
        <f t="shared" ca="1" si="32"/>
        <v>0</v>
      </c>
      <c r="BF91" s="38">
        <f t="shared" ca="1" si="47"/>
        <v>0</v>
      </c>
    </row>
    <row r="92" spans="1:67" x14ac:dyDescent="0.3">
      <c r="F92" s="4"/>
      <c r="G92" s="4"/>
      <c r="I92" s="4"/>
      <c r="J92" s="4"/>
      <c r="K92" s="4"/>
      <c r="L92" s="4"/>
      <c r="M92" s="39"/>
      <c r="N92" s="39"/>
      <c r="O92" s="39"/>
      <c r="P92" s="4"/>
      <c r="Q92" s="4"/>
      <c r="R92" s="4"/>
      <c r="S92" s="4"/>
      <c r="T92" s="4"/>
      <c r="U92" s="39"/>
      <c r="V92" s="39"/>
      <c r="W92" s="39"/>
      <c r="X92" s="4"/>
      <c r="Y92" s="4"/>
      <c r="Z92" s="4"/>
      <c r="AA92" s="4"/>
      <c r="AB92" s="4"/>
      <c r="AC92" s="39"/>
      <c r="AD92" s="39"/>
      <c r="AE92" s="39"/>
      <c r="AF92" s="4"/>
      <c r="AG92" s="4"/>
      <c r="AH92" s="39"/>
      <c r="AI92" s="39"/>
      <c r="AJ92" s="39"/>
      <c r="AK92" s="39"/>
      <c r="AL92" s="39"/>
      <c r="AM92" s="4"/>
      <c r="AN92" s="4"/>
      <c r="AO92" s="4"/>
      <c r="AP92" s="39"/>
      <c r="AQ92" s="4"/>
      <c r="AS92" s="4"/>
      <c r="AT92" s="39"/>
      <c r="AV92" s="4"/>
      <c r="AW92" s="4"/>
      <c r="AX92" s="4"/>
      <c r="AY92" s="4"/>
      <c r="AZ92" s="4"/>
      <c r="BA92" s="4"/>
      <c r="BB92" s="4"/>
      <c r="BC92" s="4"/>
      <c r="BE92" s="4"/>
      <c r="BF92" s="39"/>
      <c r="BG92" s="4"/>
      <c r="BH92" s="4"/>
      <c r="BI92" s="4"/>
      <c r="BJ92" s="4"/>
      <c r="BK92" s="4"/>
      <c r="BL92" s="4"/>
      <c r="BM92" s="4"/>
      <c r="BN92" s="4"/>
      <c r="BO92" s="4"/>
    </row>
  </sheetData>
  <conditionalFormatting sqref="A22:C91 M22:M91 O22:O91 I22:K91 F22:G91">
    <cfRule type="expression" dxfId="468" priority="65">
      <formula>IF($A22=0,TRUE,FALSE)</formula>
    </cfRule>
  </conditionalFormatting>
  <conditionalFormatting sqref="I22:J91">
    <cfRule type="expression" dxfId="467" priority="64">
      <formula>IF(AND($A22&lt;$A$18+1,$A22&lt;&gt;0)=TRUE,TRUE,FALSE)</formula>
    </cfRule>
  </conditionalFormatting>
  <conditionalFormatting sqref="K22:K91 M22:M91 O22:O91 U22:U91 W22:W91 AC22:AC91 AE22:AE91">
    <cfRule type="expression" dxfId="466" priority="63">
      <formula>IF(AND($A22&lt;$A$18+1,$A22&lt;&gt;0)=TRUE,TRUE,FALSE)</formula>
    </cfRule>
  </conditionalFormatting>
  <conditionalFormatting sqref="BA22:BA91 AW23:AX43 AY23:AY91">
    <cfRule type="expression" dxfId="465" priority="62">
      <formula>IF($A22&gt;$A$18,TRUE,FALSE)</formula>
    </cfRule>
  </conditionalFormatting>
  <conditionalFormatting sqref="BA22:BA91 AU23:AU43 AY23:AY91 BD22:BD43 AW23:AX43">
    <cfRule type="expression" dxfId="464" priority="61">
      <formula>IF($BD22=0,TRUE,FALSE)</formula>
    </cfRule>
  </conditionalFormatting>
  <conditionalFormatting sqref="B22:C91 M22:M91 O22:O91 I22:K91 F22:G91">
    <cfRule type="expression" dxfId="463" priority="60">
      <formula>IF(AND($B22=$B23,$A22&lt;&gt;0)=TRUE,TRUE,FALSE)</formula>
    </cfRule>
  </conditionalFormatting>
  <conditionalFormatting sqref="B22:C91 M22:M91 O22:O91 I22:K91 F22:G91">
    <cfRule type="expression" dxfId="462" priority="59">
      <formula>IF(AND($B22&lt;&gt;$B23,$A22&lt;&gt;0)=TRUE,TRUE,FALSE)</formula>
    </cfRule>
  </conditionalFormatting>
  <conditionalFormatting sqref="B22:C91 F22:G91">
    <cfRule type="expression" dxfId="461" priority="58">
      <formula>IF(AND($A22&lt;$A$18+1,$A22&lt;&gt;0)=TRUE,TRUE,FALSE)</formula>
    </cfRule>
  </conditionalFormatting>
  <conditionalFormatting sqref="Q22:S91 U22:U91 W22:W91">
    <cfRule type="expression" dxfId="460" priority="57">
      <formula>IF($A22=0,TRUE,FALSE)</formula>
    </cfRule>
  </conditionalFormatting>
  <conditionalFormatting sqref="Q22:R91">
    <cfRule type="expression" dxfId="459" priority="56">
      <formula>IF(AND($A22&lt;$A$18+1,$A22&lt;&gt;0)=TRUE,TRUE,FALSE)</formula>
    </cfRule>
  </conditionalFormatting>
  <conditionalFormatting sqref="S22:S91">
    <cfRule type="expression" dxfId="458" priority="55">
      <formula>IF(AND($A22&lt;$A$18+1,$A22&lt;&gt;0)=TRUE,TRUE,FALSE)</formula>
    </cfRule>
  </conditionalFormatting>
  <conditionalFormatting sqref="Q22:S91 U22:U91 W22:W91">
    <cfRule type="expression" dxfId="457" priority="54">
      <formula>IF(AND($B22=$B23,$A22&lt;&gt;0)=TRUE,TRUE,FALSE)</formula>
    </cfRule>
  </conditionalFormatting>
  <conditionalFormatting sqref="Q22:S91 U22:U91 W22:W91">
    <cfRule type="expression" dxfId="456" priority="53">
      <formula>IF(AND($B22&lt;&gt;$B23,$A22&lt;&gt;0)=TRUE,TRUE,FALSE)</formula>
    </cfRule>
  </conditionalFormatting>
  <conditionalFormatting sqref="Y22:AA91 AC22:AC91 AE22:AE91">
    <cfRule type="expression" dxfId="455" priority="52">
      <formula>IF($A22=0,TRUE,FALSE)</formula>
    </cfRule>
  </conditionalFormatting>
  <conditionalFormatting sqref="Y22:Z91">
    <cfRule type="expression" dxfId="454" priority="51">
      <formula>IF(AND($A22&lt;$A$18+1,$A22&lt;&gt;0)=TRUE,TRUE,FALSE)</formula>
    </cfRule>
  </conditionalFormatting>
  <conditionalFormatting sqref="AA22:AA91">
    <cfRule type="expression" dxfId="453" priority="50">
      <formula>IF(AND($A22&lt;$A$18+1,$A22&lt;&gt;0)=TRUE,TRUE,FALSE)</formula>
    </cfRule>
  </conditionalFormatting>
  <conditionalFormatting sqref="Y22:AA91 AC22:AC91 AE22:AE91">
    <cfRule type="expression" dxfId="452" priority="49">
      <formula>IF(AND($B22=$B23,$A22&lt;&gt;0)=TRUE,TRUE,FALSE)</formula>
    </cfRule>
  </conditionalFormatting>
  <conditionalFormatting sqref="Y22:AA91 AC22:AC91 AE22:AE91">
    <cfRule type="expression" dxfId="451" priority="48">
      <formula>IF(AND($B22&lt;&gt;$B23,$A22&lt;&gt;0)=TRUE,TRUE,FALSE)</formula>
    </cfRule>
  </conditionalFormatting>
  <conditionalFormatting sqref="AW22:AY22">
    <cfRule type="expression" dxfId="450" priority="47">
      <formula>IF($A22&gt;$A$18,TRUE,FALSE)</formula>
    </cfRule>
  </conditionalFormatting>
  <conditionalFormatting sqref="AU22 AW22:AY22">
    <cfRule type="expression" dxfId="449" priority="46">
      <formula>IF($BD22=0,TRUE,FALSE)</formula>
    </cfRule>
  </conditionalFormatting>
  <conditionalFormatting sqref="BA22:BA91 AY22:AY91 BC22:BC91 AT22:AT91">
    <cfRule type="expression" dxfId="448" priority="66">
      <formula>IF(AND($BD22&lt;$A$16+1,$BD22&lt;&gt;0)=TRUE,TRUE,FALSE)</formula>
    </cfRule>
  </conditionalFormatting>
  <conditionalFormatting sqref="AW22:AX43">
    <cfRule type="expression" dxfId="447" priority="67">
      <formula>IF(AND($BD22&lt;$A$16+1,$BD22&lt;&gt;0)=TRUE,TRUE,FALSE)</formula>
    </cfRule>
  </conditionalFormatting>
  <conditionalFormatting sqref="AJ22:AJ91">
    <cfRule type="expression" dxfId="446" priority="45">
      <formula>IF($A22=0,TRUE,FALSE)</formula>
    </cfRule>
  </conditionalFormatting>
  <conditionalFormatting sqref="AJ22:AJ91">
    <cfRule type="expression" dxfId="445" priority="44">
      <formula>IF(AND($A22&lt;$A$18+1,$A22&lt;&gt;0)=TRUE,TRUE,FALSE)</formula>
    </cfRule>
  </conditionalFormatting>
  <conditionalFormatting sqref="AJ22:AJ91">
    <cfRule type="expression" dxfId="444" priority="43">
      <formula>IF(AND($B22=$B23,$A22&lt;&gt;0)=TRUE,TRUE,FALSE)</formula>
    </cfRule>
  </conditionalFormatting>
  <conditionalFormatting sqref="AJ22:AJ91">
    <cfRule type="expression" dxfId="443" priority="42">
      <formula>IF(AND($B22&lt;&gt;$B23,$A22&lt;&gt;0)=TRUE,TRUE,FALSE)</formula>
    </cfRule>
  </conditionalFormatting>
  <conditionalFormatting sqref="AI22:AI91">
    <cfRule type="expression" dxfId="442" priority="41">
      <formula>IF($A22=0,TRUE,FALSE)</formula>
    </cfRule>
  </conditionalFormatting>
  <conditionalFormatting sqref="AI22:AI91">
    <cfRule type="expression" dxfId="441" priority="40">
      <formula>IF(AND($A22&lt;$A$18+1,$A22&lt;&gt;0)=TRUE,TRUE,FALSE)</formula>
    </cfRule>
  </conditionalFormatting>
  <conditionalFormatting sqref="AI22:AI91">
    <cfRule type="expression" dxfId="440" priority="39">
      <formula>IF(AND($B22=$B23,$A22&lt;&gt;0)=TRUE,TRUE,FALSE)</formula>
    </cfRule>
  </conditionalFormatting>
  <conditionalFormatting sqref="AI22:AI91">
    <cfRule type="expression" dxfId="439" priority="38">
      <formula>IF(AND($B22&lt;&gt;$B23,$A22&lt;&gt;0)=TRUE,TRUE,FALSE)</formula>
    </cfRule>
  </conditionalFormatting>
  <conditionalFormatting sqref="AH22:AH91">
    <cfRule type="expression" dxfId="438" priority="37">
      <formula>IF($A22=0,TRUE,FALSE)</formula>
    </cfRule>
  </conditionalFormatting>
  <conditionalFormatting sqref="AH22:AH91">
    <cfRule type="expression" dxfId="437" priority="36">
      <formula>IF(AND($A22&lt;$A$18+1,$A22&lt;&gt;0)=TRUE,TRUE,FALSE)</formula>
    </cfRule>
  </conditionalFormatting>
  <conditionalFormatting sqref="AH22:AH91">
    <cfRule type="expression" dxfId="436" priority="35">
      <formula>IF(AND($B22=$B23,$A22&lt;&gt;0)=TRUE,TRUE,FALSE)</formula>
    </cfRule>
  </conditionalFormatting>
  <conditionalFormatting sqref="AH22:AH91">
    <cfRule type="expression" dxfId="435" priority="34">
      <formula>IF(AND($B22&lt;&gt;$B23,$A22&lt;&gt;0)=TRUE,TRUE,FALSE)</formula>
    </cfRule>
  </conditionalFormatting>
  <conditionalFormatting sqref="AP22:AP91">
    <cfRule type="expression" dxfId="434" priority="33">
      <formula>IF($A22=0,TRUE,FALSE)</formula>
    </cfRule>
  </conditionalFormatting>
  <conditionalFormatting sqref="AP22:AP91">
    <cfRule type="expression" dxfId="433" priority="32">
      <formula>IF(AND($A22&lt;$A$18+1,$A22&lt;&gt;0)=TRUE,TRUE,FALSE)</formula>
    </cfRule>
  </conditionalFormatting>
  <conditionalFormatting sqref="AP22:AP91">
    <cfRule type="expression" dxfId="432" priority="31">
      <formula>IF(AND($B22=$B23,$A22&lt;&gt;0)=TRUE,TRUE,FALSE)</formula>
    </cfRule>
  </conditionalFormatting>
  <conditionalFormatting sqref="AP22:AP91">
    <cfRule type="expression" dxfId="431" priority="30">
      <formula>IF(AND($B22&lt;&gt;$B23,$A22&lt;&gt;0)=TRUE,TRUE,FALSE)</formula>
    </cfRule>
  </conditionalFormatting>
  <conditionalFormatting sqref="AO22:AO91">
    <cfRule type="expression" dxfId="430" priority="29">
      <formula>IF($A22=0,TRUE,FALSE)</formula>
    </cfRule>
  </conditionalFormatting>
  <conditionalFormatting sqref="AO22:AO91">
    <cfRule type="expression" dxfId="429" priority="28">
      <formula>IF(AND($B22=$B23,$A22&lt;&gt;0)=TRUE,TRUE,FALSE)</formula>
    </cfRule>
  </conditionalFormatting>
  <conditionalFormatting sqref="AO22:AO91">
    <cfRule type="expression" dxfId="428" priority="27">
      <formula>IF(AND($B22&lt;&gt;$B23,$A22&lt;&gt;0)=TRUE,TRUE,FALSE)</formula>
    </cfRule>
  </conditionalFormatting>
  <conditionalFormatting sqref="AO22:AO91">
    <cfRule type="expression" dxfId="427" priority="26">
      <formula>IF(AND($A22&lt;$A$18+1,$A22&lt;&gt;0)=TRUE,TRUE,FALSE)</formula>
    </cfRule>
  </conditionalFormatting>
  <conditionalFormatting sqref="AK22:AK91">
    <cfRule type="expression" dxfId="426" priority="25">
      <formula>IF($A22=0,TRUE,FALSE)</formula>
    </cfRule>
  </conditionalFormatting>
  <conditionalFormatting sqref="AK22:AK91">
    <cfRule type="expression" dxfId="425" priority="24">
      <formula>IF(AND($A22&lt;$A$18+1,$A22&lt;&gt;0)=TRUE,TRUE,FALSE)</formula>
    </cfRule>
  </conditionalFormatting>
  <conditionalFormatting sqref="AK22:AK91">
    <cfRule type="expression" dxfId="424" priority="23">
      <formula>IF(AND($B22=$B23,$A22&lt;&gt;0)=TRUE,TRUE,FALSE)</formula>
    </cfRule>
  </conditionalFormatting>
  <conditionalFormatting sqref="AK22:AK91">
    <cfRule type="expression" dxfId="423" priority="22">
      <formula>IF(AND($B22&lt;&gt;$B23,$A22&lt;&gt;0)=TRUE,TRUE,FALSE)</formula>
    </cfRule>
  </conditionalFormatting>
  <conditionalFormatting sqref="AL22:AL91">
    <cfRule type="expression" dxfId="422" priority="21">
      <formula>IF($A22=0,TRUE,FALSE)</formula>
    </cfRule>
  </conditionalFormatting>
  <conditionalFormatting sqref="AL22:AL91">
    <cfRule type="expression" dxfId="421" priority="20">
      <formula>IF(AND($A22&lt;$A$18+1,$A22&lt;&gt;0)=TRUE,TRUE,FALSE)</formula>
    </cfRule>
  </conditionalFormatting>
  <conditionalFormatting sqref="AL22:AL91">
    <cfRule type="expression" dxfId="420" priority="19">
      <formula>IF(AND($B22=$B23,$A22&lt;&gt;0)=TRUE,TRUE,FALSE)</formula>
    </cfRule>
  </conditionalFormatting>
  <conditionalFormatting sqref="AL22:AL91">
    <cfRule type="expression" dxfId="419" priority="18">
      <formula>IF(AND($B22&lt;&gt;$B23,$A22&lt;&gt;0)=TRUE,TRUE,FALSE)</formula>
    </cfRule>
  </conditionalFormatting>
  <conditionalFormatting sqref="BC23:BC91">
    <cfRule type="expression" dxfId="418" priority="17">
      <formula>IF($BD23=0,TRUE,FALSE)</formula>
    </cfRule>
  </conditionalFormatting>
  <conditionalFormatting sqref="BC22:BC91">
    <cfRule type="expression" dxfId="417" priority="16">
      <formula>IF($A22&gt;$A$18,TRUE,FALSE)</formula>
    </cfRule>
  </conditionalFormatting>
  <conditionalFormatting sqref="BC22:BC91">
    <cfRule type="expression" dxfId="416" priority="15">
      <formula>IF($BD22=0,TRUE,FALSE)</formula>
    </cfRule>
  </conditionalFormatting>
  <conditionalFormatting sqref="AT22:AT91">
    <cfRule type="expression" dxfId="415" priority="14">
      <formula>IF($A22&gt;$A$18,TRUE,FALSE)</formula>
    </cfRule>
  </conditionalFormatting>
  <conditionalFormatting sqref="AR22:AT22 AR23:AS43 AT23:AT91">
    <cfRule type="expression" dxfId="414" priority="13">
      <formula>IF($BD22=0,TRUE,FALSE)</formula>
    </cfRule>
  </conditionalFormatting>
  <conditionalFormatting sqref="AS22:AT91 AW22:AY91">
    <cfRule type="expression" dxfId="413" priority="12">
      <formula>IF(AND($BD22&lt;&gt;0,$BD23=0)=TRUE,TRUE,FALSE)</formula>
    </cfRule>
  </conditionalFormatting>
  <conditionalFormatting sqref="AS22:AS91">
    <cfRule type="expression" dxfId="412" priority="11">
      <formula>IF(AND($BD22&lt;$A$16+1,$BD22&lt;&gt;0)=TRUE,TRUE,FALSE)</formula>
    </cfRule>
  </conditionalFormatting>
  <conditionalFormatting sqref="AV22:AV43">
    <cfRule type="expression" dxfId="411" priority="10">
      <formula>IF($BD22=0,TRUE,FALSE)</formula>
    </cfRule>
  </conditionalFormatting>
  <conditionalFormatting sqref="AV22:AV91">
    <cfRule type="expression" dxfId="410" priority="9">
      <formula>IF(AND($BD22&lt;&gt;0,$BD23=0)=TRUE,TRUE,FALSE)</formula>
    </cfRule>
  </conditionalFormatting>
  <conditionalFormatting sqref="AV22:AV91">
    <cfRule type="expression" dxfId="409" priority="8">
      <formula>IF(AND($BD22&lt;$A$16+1,$BD22&lt;&gt;0)=TRUE,TRUE,FALSE)</formula>
    </cfRule>
  </conditionalFormatting>
  <conditionalFormatting sqref="BE22:BE43">
    <cfRule type="expression" dxfId="408" priority="7">
      <formula>IF($BD22=0,TRUE,FALSE)</formula>
    </cfRule>
  </conditionalFormatting>
  <conditionalFormatting sqref="BE22:BE91">
    <cfRule type="expression" dxfId="407" priority="6">
      <formula>IF(AND($BD22&lt;&gt;0,$BD23=0)=TRUE,TRUE,FALSE)</formula>
    </cfRule>
  </conditionalFormatting>
  <conditionalFormatting sqref="BE22:BE91">
    <cfRule type="expression" dxfId="406" priority="5">
      <formula>IF(AND($BD22&lt;$A$16+1,$BD22&lt;&gt;0)=TRUE,TRUE,FALSE)</formula>
    </cfRule>
  </conditionalFormatting>
  <conditionalFormatting sqref="BF22:BF91">
    <cfRule type="expression" dxfId="405" priority="4">
      <formula>IF(AND($BD22&lt;$A$16+1,$BD22&lt;&gt;0)=TRUE,TRUE,FALSE)</formula>
    </cfRule>
  </conditionalFormatting>
  <conditionalFormatting sqref="BF22:BF91">
    <cfRule type="expression" dxfId="404" priority="3">
      <formula>IF($A22&gt;$A$18,TRUE,FALSE)</formula>
    </cfRule>
  </conditionalFormatting>
  <conditionalFormatting sqref="BF22:BF91">
    <cfRule type="expression" dxfId="403" priority="2">
      <formula>IF($BD22=0,TRUE,FALSE)</formula>
    </cfRule>
  </conditionalFormatting>
  <conditionalFormatting sqref="BF22:BF91">
    <cfRule type="expression" dxfId="402" priority="1">
      <formula>IF(AND($BD22&lt;&gt;0,$BD23=0)=TRUE,TRUE,FALSE)</formula>
    </cfRule>
  </conditionalFormatting>
  <dataValidations count="2">
    <dataValidation type="list" allowBlank="1" showInputMessage="1" showErrorMessage="1" sqref="G8">
      <formula1>saison</formula1>
    </dataValidation>
    <dataValidation type="list" allowBlank="1" showInputMessage="1" showErrorMessage="1" sqref="G6">
      <formula1>typologie</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BO92"/>
  <sheetViews>
    <sheetView zoomScale="55" zoomScaleNormal="55" workbookViewId="0">
      <pane xSplit="7" topLeftCell="H1" activePane="topRight" state="frozen"/>
      <selection activeCell="J9" sqref="J9"/>
      <selection pane="topRight" activeCell="J9" sqref="J9"/>
    </sheetView>
  </sheetViews>
  <sheetFormatPr baseColWidth="10" defaultColWidth="9.140625" defaultRowHeight="16.5" outlineLevelCol="1" x14ac:dyDescent="0.3"/>
  <cols>
    <col min="1" max="1" width="7.28515625" style="19" hidden="1" customWidth="1"/>
    <col min="2" max="2" width="6" style="19" hidden="1" customWidth="1"/>
    <col min="3" max="3" width="2.140625" style="19" hidden="1" customWidth="1"/>
    <col min="4" max="4" width="2.140625" style="8" customWidth="1"/>
    <col min="5" max="5" width="3.7109375" style="8" customWidth="1"/>
    <col min="6" max="6" width="25.5703125" style="1" customWidth="1"/>
    <col min="7" max="7" width="34.42578125" style="1" customWidth="1"/>
    <col min="8" max="8" width="5.140625" style="8" customWidth="1"/>
    <col min="9" max="11" width="9.140625" style="1"/>
    <col min="12" max="12" width="1.5703125" style="1" customWidth="1"/>
    <col min="13" max="13" width="9.140625" style="36" hidden="1" customWidth="1" outlineLevel="1"/>
    <col min="14" max="14" width="2.28515625" style="36" hidden="1" customWidth="1" outlineLevel="1"/>
    <col min="15" max="15" width="9.140625" style="36" hidden="1" customWidth="1" outlineLevel="1"/>
    <col min="16" max="16" width="5.7109375" style="1" customWidth="1" collapsed="1"/>
    <col min="17" max="19" width="9.140625" style="1"/>
    <col min="20" max="20" width="1.5703125" style="1" customWidth="1"/>
    <col min="21" max="21" width="9.140625" style="36" hidden="1" customWidth="1" outlineLevel="1"/>
    <col min="22" max="22" width="2.28515625" style="36" hidden="1" customWidth="1" outlineLevel="1"/>
    <col min="23" max="23" width="9.140625" style="36" hidden="1" customWidth="1" outlineLevel="1"/>
    <col min="24" max="24" width="5.7109375" style="1" customWidth="1" collapsed="1"/>
    <col min="25" max="27" width="9.140625" style="1"/>
    <col min="28" max="28" width="0.7109375" style="1" customWidth="1"/>
    <col min="29" max="29" width="9.140625" style="36" hidden="1" customWidth="1" outlineLevel="1"/>
    <col min="30" max="30" width="2.28515625" style="36" hidden="1" customWidth="1" outlineLevel="1"/>
    <col min="31" max="31" width="9.140625" style="36" hidden="1" customWidth="1" outlineLevel="1"/>
    <col min="32" max="32" width="2.42578125" style="1" customWidth="1" collapsed="1"/>
    <col min="33" max="33" width="0.7109375" style="1" customWidth="1"/>
    <col min="34" max="38" width="9.140625" style="36" hidden="1" customWidth="1" outlineLevel="1"/>
    <col min="39" max="39" width="2.5703125" style="1" customWidth="1" collapsed="1"/>
    <col min="40" max="40" width="0.7109375" style="1" customWidth="1"/>
    <col min="41" max="41" width="48.85546875" style="1" customWidth="1"/>
    <col min="42" max="42" width="11" style="36" bestFit="1" customWidth="1"/>
    <col min="43" max="43" width="1.85546875" style="1" customWidth="1"/>
    <col min="44" max="44" width="1.85546875" style="19" customWidth="1" collapsed="1"/>
    <col min="45" max="45" width="24.5703125" style="1" customWidth="1"/>
    <col min="46" max="46" width="11" style="36" bestFit="1" customWidth="1"/>
    <col min="47" max="47" width="9.140625" style="19"/>
    <col min="48" max="48" width="24.5703125" style="1" customWidth="1"/>
    <col min="49" max="51" width="9.140625" style="1"/>
    <col min="52" max="52" width="5.85546875" style="1" customWidth="1"/>
    <col min="53" max="55" width="9.140625" style="1" hidden="1" customWidth="1" outlineLevel="1"/>
    <col min="56" max="56" width="9.140625" style="19" collapsed="1"/>
    <col min="57" max="57" width="24.5703125" style="1" customWidth="1"/>
    <col min="58" max="58" width="11" style="36" bestFit="1" customWidth="1"/>
    <col min="59" max="16384" width="9.140625" style="1"/>
  </cols>
  <sheetData>
    <row r="1" spans="1:61" ht="10.5" customHeight="1" x14ac:dyDescent="0.3"/>
    <row r="2" spans="1:61" ht="18.75" x14ac:dyDescent="0.3">
      <c r="F2" s="23" t="s">
        <v>106</v>
      </c>
    </row>
    <row r="4" spans="1:61" x14ac:dyDescent="0.3">
      <c r="F4" s="1" t="s">
        <v>78</v>
      </c>
      <c r="G4" s="24" t="str">
        <f ca="1">MID(CELL("nomfichier",G4),FIND("]",CELL("nomfichier",G4))+1,32)</f>
        <v>Echantillon (5)</v>
      </c>
      <c r="I4" s="90" t="s">
        <v>160</v>
      </c>
    </row>
    <row r="5" spans="1:61" x14ac:dyDescent="0.3">
      <c r="I5" s="90" t="s">
        <v>159</v>
      </c>
    </row>
    <row r="6" spans="1:61" x14ac:dyDescent="0.3">
      <c r="F6" s="1" t="s">
        <v>79</v>
      </c>
      <c r="G6" s="47" t="s">
        <v>121</v>
      </c>
    </row>
    <row r="8" spans="1:61" x14ac:dyDescent="0.3">
      <c r="F8" s="1" t="s">
        <v>80</v>
      </c>
      <c r="G8" s="47" t="s">
        <v>121</v>
      </c>
    </row>
    <row r="10" spans="1:61" x14ac:dyDescent="0.3">
      <c r="E10" s="1"/>
      <c r="AW10" s="6"/>
    </row>
    <row r="11" spans="1:61" x14ac:dyDescent="0.3">
      <c r="E11" s="1"/>
      <c r="F11" s="12" t="s">
        <v>67</v>
      </c>
      <c r="G11" s="45">
        <v>550</v>
      </c>
      <c r="I11" s="11"/>
    </row>
    <row r="12" spans="1:61" x14ac:dyDescent="0.3">
      <c r="E12" s="1"/>
      <c r="F12" s="13" t="s">
        <v>77</v>
      </c>
      <c r="G12" s="45">
        <v>125</v>
      </c>
    </row>
    <row r="13" spans="1:61" ht="19.5" thickBot="1" x14ac:dyDescent="0.35">
      <c r="E13" s="1"/>
      <c r="I13" s="31" t="s">
        <v>107</v>
      </c>
      <c r="J13" s="26"/>
      <c r="K13" s="26"/>
      <c r="L13" s="26"/>
      <c r="M13" s="37"/>
      <c r="N13" s="37"/>
      <c r="O13" s="37"/>
      <c r="P13" s="26"/>
      <c r="Q13" s="26"/>
      <c r="R13" s="26"/>
      <c r="S13" s="26"/>
      <c r="T13" s="26"/>
      <c r="U13" s="37"/>
      <c r="V13" s="37"/>
      <c r="W13" s="37"/>
      <c r="X13" s="26"/>
      <c r="Y13" s="26"/>
      <c r="Z13" s="26"/>
      <c r="AA13" s="26"/>
      <c r="AO13" s="25" t="s">
        <v>105</v>
      </c>
      <c r="AP13" s="37"/>
      <c r="AQ13" s="26"/>
      <c r="AR13" s="27"/>
      <c r="AS13" s="26"/>
      <c r="AT13" s="26"/>
      <c r="AV13" s="25" t="s">
        <v>108</v>
      </c>
      <c r="AW13" s="28"/>
      <c r="AX13" s="26"/>
      <c r="AY13" s="26"/>
      <c r="AZ13" s="26"/>
      <c r="BA13" s="26"/>
      <c r="BB13" s="26"/>
      <c r="BC13" s="26"/>
      <c r="BE13" s="25" t="s">
        <v>109</v>
      </c>
      <c r="BF13" s="26"/>
      <c r="BG13" s="26"/>
      <c r="BH13" s="26"/>
      <c r="BI13" s="26"/>
    </row>
    <row r="14" spans="1:61" x14ac:dyDescent="0.3">
      <c r="F14" s="14" t="s">
        <v>71</v>
      </c>
      <c r="G14" s="14" t="s">
        <v>72</v>
      </c>
      <c r="AO14" s="21"/>
      <c r="AS14" s="21"/>
      <c r="AV14" s="21"/>
      <c r="BE14" s="46" t="s">
        <v>111</v>
      </c>
    </row>
    <row r="15" spans="1:61" x14ac:dyDescent="0.3">
      <c r="A15" s="19" t="s">
        <v>58</v>
      </c>
      <c r="E15" s="1"/>
      <c r="F15" s="14" t="s">
        <v>73</v>
      </c>
      <c r="G15" s="45">
        <v>50</v>
      </c>
      <c r="I15" s="1" t="s">
        <v>99</v>
      </c>
      <c r="Q15" s="1" t="s">
        <v>99</v>
      </c>
      <c r="Y15" s="1" t="s">
        <v>99</v>
      </c>
      <c r="AO15" s="1" t="str">
        <f ca="1">"Cette fraction représente "&amp;AK18&amp;" kg"</f>
        <v>Cette fraction représente 401,88 kg</v>
      </c>
      <c r="AW15" s="29" t="s">
        <v>99</v>
      </c>
      <c r="BE15" s="1" t="str">
        <f>F15</f>
        <v>sup 100 mm</v>
      </c>
      <c r="BF15" s="57">
        <f>AI18+AH18</f>
        <v>232.59999999999997</v>
      </c>
      <c r="BG15" s="58">
        <f>BF15/$G$11</f>
        <v>0.42290909090909085</v>
      </c>
    </row>
    <row r="16" spans="1:61" x14ac:dyDescent="0.3">
      <c r="A16" s="19">
        <f>Catégories!C17</f>
        <v>13</v>
      </c>
      <c r="E16" s="1"/>
      <c r="F16" s="14" t="s">
        <v>74</v>
      </c>
      <c r="G16" s="45">
        <v>40</v>
      </c>
      <c r="J16" s="43" t="s">
        <v>68</v>
      </c>
      <c r="R16" s="43" t="s">
        <v>101</v>
      </c>
      <c r="Z16" s="43" t="s">
        <v>102</v>
      </c>
      <c r="AO16" s="1" t="str">
        <f>"Les fines inférieures à 20 mm représentent "&amp;AL18&amp;" kg"</f>
        <v>Les fines inférieures à 20 mm représentent 148,12 kg</v>
      </c>
      <c r="AX16" s="44" t="s">
        <v>103</v>
      </c>
      <c r="BE16" s="1" t="str">
        <f t="shared" ref="BE16:BE18" si="0">F16</f>
        <v>100 mm à 20 mm</v>
      </c>
      <c r="BF16" s="57">
        <f>AJ18</f>
        <v>169.28</v>
      </c>
      <c r="BG16" s="58">
        <f t="shared" ref="BG16:BG18" si="1">BF16/$G$11</f>
        <v>0.30778181818181816</v>
      </c>
    </row>
    <row r="17" spans="1:59" x14ac:dyDescent="0.3">
      <c r="A17" s="19" t="s">
        <v>59</v>
      </c>
      <c r="E17" s="1"/>
      <c r="F17" s="14" t="s">
        <v>75</v>
      </c>
      <c r="G17" s="45">
        <v>30</v>
      </c>
      <c r="I17" s="11" t="s">
        <v>100</v>
      </c>
      <c r="K17" s="56">
        <f>SUM(K$22:K$91)</f>
        <v>21</v>
      </c>
      <c r="Q17" s="11" t="s">
        <v>100</v>
      </c>
      <c r="S17" s="56">
        <f>SUM(S$22:S$91)</f>
        <v>16.3</v>
      </c>
      <c r="Y17" s="11" t="s">
        <v>100</v>
      </c>
      <c r="AA17" s="56">
        <f>SUM(AA$22:AA$91)</f>
        <v>21.7</v>
      </c>
      <c r="AH17" s="36" t="str">
        <f>J16</f>
        <v>Hétéroclites</v>
      </c>
      <c r="AI17" s="36" t="s">
        <v>69</v>
      </c>
      <c r="AJ17" s="36" t="s">
        <v>70</v>
      </c>
      <c r="AK17" s="42" t="s">
        <v>81</v>
      </c>
      <c r="AL17" s="36" t="s">
        <v>82</v>
      </c>
      <c r="AW17" s="11" t="s">
        <v>100</v>
      </c>
      <c r="AY17" s="56">
        <f ca="1">SUM(AY$22:AY$91)</f>
        <v>11</v>
      </c>
      <c r="BC17" s="1" t="s">
        <v>66</v>
      </c>
      <c r="BE17" s="1" t="str">
        <f t="shared" si="0"/>
        <v>20 mm à 8 mm</v>
      </c>
      <c r="BF17" s="57">
        <f>AW20</f>
        <v>126.96</v>
      </c>
      <c r="BG17" s="58">
        <f t="shared" si="1"/>
        <v>0.23083636363636362</v>
      </c>
    </row>
    <row r="18" spans="1:59" x14ac:dyDescent="0.3">
      <c r="A18" s="19">
        <f ca="1">Catégories!B18</f>
        <v>46</v>
      </c>
      <c r="E18" s="1"/>
      <c r="F18" s="15" t="s">
        <v>76</v>
      </c>
      <c r="G18" s="45">
        <v>5</v>
      </c>
      <c r="AH18" s="36">
        <f>SUM(AH$22:AH$91)</f>
        <v>21</v>
      </c>
      <c r="AI18" s="36">
        <f>SUM(AI$22:AI$91)</f>
        <v>211.59999999999997</v>
      </c>
      <c r="AJ18" s="36">
        <f>SUM(AJ$22:AJ$91)</f>
        <v>169.28</v>
      </c>
      <c r="AK18" s="36">
        <f ca="1">AK20-AL18</f>
        <v>401.88</v>
      </c>
      <c r="AL18" s="36">
        <f>($G$18+$G$17)/($G$12/($G$11-$K$17))</f>
        <v>148.12</v>
      </c>
      <c r="AO18" s="17" t="s">
        <v>104</v>
      </c>
      <c r="AS18" s="17" t="s">
        <v>110</v>
      </c>
      <c r="AV18" s="17"/>
      <c r="AW18" s="30" t="s">
        <v>83</v>
      </c>
      <c r="AX18" s="30" t="s">
        <v>84</v>
      </c>
      <c r="AY18" s="19" t="s">
        <v>66</v>
      </c>
      <c r="BC18" s="1">
        <f ca="1">SUM(BC$22:BC$91)</f>
        <v>550</v>
      </c>
      <c r="BE18" s="1" t="str">
        <f t="shared" si="0"/>
        <v>inf à 8 mm</v>
      </c>
      <c r="BF18" s="57">
        <f>AX20</f>
        <v>21.16</v>
      </c>
      <c r="BG18" s="58">
        <f t="shared" si="1"/>
        <v>3.847272727272727E-2</v>
      </c>
    </row>
    <row r="19" spans="1:59" x14ac:dyDescent="0.3">
      <c r="E19" s="1"/>
      <c r="F19" s="61" t="s">
        <v>130</v>
      </c>
      <c r="G19" s="62">
        <f>SUM(G15:G18)</f>
        <v>125</v>
      </c>
      <c r="AO19" s="17"/>
      <c r="AS19" s="17"/>
      <c r="AV19" s="17"/>
      <c r="AW19" s="30"/>
      <c r="AX19" s="30"/>
      <c r="AY19" s="19"/>
      <c r="BF19" s="63"/>
      <c r="BG19" s="64"/>
    </row>
    <row r="20" spans="1:59" x14ac:dyDescent="0.3">
      <c r="L20" s="20"/>
      <c r="M20" s="22"/>
      <c r="N20" s="22"/>
      <c r="O20" s="22"/>
      <c r="P20" s="20"/>
      <c r="Q20" s="20"/>
      <c r="R20" s="20"/>
      <c r="T20" s="20"/>
      <c r="U20" s="22"/>
      <c r="V20" s="22"/>
      <c r="W20" s="22"/>
      <c r="X20" s="20"/>
      <c r="Y20" s="20"/>
      <c r="Z20" s="20"/>
      <c r="AK20" s="36">
        <f ca="1">SUM(AK$22:AK$91)</f>
        <v>550</v>
      </c>
      <c r="AW20" s="19">
        <f>($G$17)/($G$12/($G$11-$K$17))</f>
        <v>126.96</v>
      </c>
      <c r="AX20" s="19">
        <f>($G$18)/($G$12/($G$11-$K$17))</f>
        <v>21.16</v>
      </c>
      <c r="AY20" s="19"/>
    </row>
    <row r="21" spans="1:59" x14ac:dyDescent="0.3">
      <c r="A21" s="19" t="s">
        <v>60</v>
      </c>
      <c r="B21" s="19" t="s">
        <v>61</v>
      </c>
      <c r="C21" s="19" t="s">
        <v>62</v>
      </c>
      <c r="F21" s="33" t="s">
        <v>85</v>
      </c>
      <c r="G21" s="34" t="s">
        <v>86</v>
      </c>
      <c r="I21" s="32" t="s">
        <v>96</v>
      </c>
      <c r="J21" s="32" t="s">
        <v>97</v>
      </c>
      <c r="K21" s="32" t="s">
        <v>98</v>
      </c>
      <c r="M21" s="32" t="s">
        <v>64</v>
      </c>
      <c r="O21" s="32" t="s">
        <v>65</v>
      </c>
      <c r="Q21" s="32" t="s">
        <v>96</v>
      </c>
      <c r="R21" s="32" t="s">
        <v>97</v>
      </c>
      <c r="S21" s="32" t="s">
        <v>98</v>
      </c>
      <c r="U21" s="32" t="s">
        <v>64</v>
      </c>
      <c r="W21" s="32" t="s">
        <v>65</v>
      </c>
      <c r="Y21" s="32" t="s">
        <v>96</v>
      </c>
      <c r="Z21" s="32" t="s">
        <v>97</v>
      </c>
      <c r="AA21" s="32" t="s">
        <v>98</v>
      </c>
      <c r="AC21" s="32" t="s">
        <v>64</v>
      </c>
      <c r="AE21" s="32" t="s">
        <v>65</v>
      </c>
      <c r="AH21" s="32" t="s">
        <v>63</v>
      </c>
      <c r="AI21" s="32" t="s">
        <v>63</v>
      </c>
      <c r="AJ21" s="32" t="s">
        <v>63</v>
      </c>
      <c r="AK21" s="32" t="s">
        <v>63</v>
      </c>
      <c r="AL21" s="32" t="s">
        <v>64</v>
      </c>
      <c r="AO21" s="34" t="s">
        <v>86</v>
      </c>
      <c r="AP21" s="35" t="s">
        <v>65</v>
      </c>
      <c r="AS21" s="33" t="s">
        <v>85</v>
      </c>
      <c r="AT21" s="35" t="s">
        <v>65</v>
      </c>
      <c r="AV21" s="33" t="s">
        <v>85</v>
      </c>
      <c r="AW21" s="35" t="s">
        <v>96</v>
      </c>
      <c r="AX21" s="35" t="s">
        <v>97</v>
      </c>
      <c r="AY21" s="35" t="s">
        <v>98</v>
      </c>
      <c r="BE21" s="33" t="s">
        <v>85</v>
      </c>
      <c r="BF21" s="35" t="s">
        <v>65</v>
      </c>
    </row>
    <row r="22" spans="1:59" ht="14.45" x14ac:dyDescent="0.3">
      <c r="A22" s="53">
        <v>1</v>
      </c>
      <c r="B22" s="19">
        <f ca="1">IF(A22=0,0,HLOOKUP(A22-1,OFFSET(Catégories!$D$18:$D$19,0,0,2,Catégories!$C$17),2,TRUE))</f>
        <v>1</v>
      </c>
      <c r="C22" s="19">
        <f ca="1">IF(A22=0,0,A22-OFFSET(Catégories!$D$18,0,B22-1,,))</f>
        <v>1</v>
      </c>
      <c r="F22" s="1" t="str">
        <f ca="1">IF(A22=0,0,INDEX(Catégories!$D$20:$R$20,1,'Echantillon (5)'!B22))</f>
        <v>1. Déchets putrescibles</v>
      </c>
      <c r="G22" s="1" t="str">
        <f ca="1">IF(A22=0,0,INDEX(OFFSET(Catégories!$D$21:$D$31,0,0,10,Catégories!$C$17),'Echantillon (5)'!C22,'Echantillon (5)'!B22))</f>
        <v>1.1 -Déchets alimentaires ,  gaspillage - compostable</v>
      </c>
      <c r="I22" s="41">
        <v>0</v>
      </c>
      <c r="J22" s="41">
        <v>0</v>
      </c>
      <c r="K22" s="41">
        <f>I22-J22</f>
        <v>0</v>
      </c>
      <c r="L22" s="6"/>
      <c r="M22" s="38">
        <f>IF(K22=0,0,K22/SUMPRODUCT((K$22:K$91)*($B$22:$B$91=$B22)))</f>
        <v>0</v>
      </c>
      <c r="N22" s="38"/>
      <c r="O22" s="38">
        <f>IF(SUM(K$22:K$91)=0,0,K22/SUM(K$22:K$91))</f>
        <v>0</v>
      </c>
      <c r="Q22" s="41">
        <v>4</v>
      </c>
      <c r="R22" s="41">
        <v>0.5</v>
      </c>
      <c r="S22" s="41">
        <f>Q22-R22</f>
        <v>3.5</v>
      </c>
      <c r="T22" s="6"/>
      <c r="U22" s="38">
        <f ca="1">IF(S22=0,0,S22/SUMPRODUCT((S$22:S$91)*($B$22:$B$91=$B22)))</f>
        <v>0.66037735849056611</v>
      </c>
      <c r="V22" s="38"/>
      <c r="W22" s="38">
        <f>IF(SUM(S$22:S$91)=0,0,S22/SUM(S$22:S$91))</f>
        <v>0.21472392638036808</v>
      </c>
      <c r="Y22" s="41">
        <v>5</v>
      </c>
      <c r="Z22" s="41">
        <v>0.2</v>
      </c>
      <c r="AA22" s="41">
        <f>Y22-Z22</f>
        <v>4.8</v>
      </c>
      <c r="AB22" s="6"/>
      <c r="AC22" s="38">
        <f ca="1">IF(AA22=0,0,AA22/SUMPRODUCT((AA$22:AA$91)*($B$22:$B$91=$B22)))</f>
        <v>0.62337662337662336</v>
      </c>
      <c r="AD22" s="38"/>
      <c r="AE22" s="38">
        <f>IF(SUM(AA$22:AA$91)=0,0,AA22/SUM(AA$22:AA$91))</f>
        <v>0.22119815668202764</v>
      </c>
      <c r="AH22" s="41">
        <f>K22</f>
        <v>0</v>
      </c>
      <c r="AI22" s="41">
        <f t="shared" ref="AI22:AI85" si="2">S22/($S$17/$G$15)/($G$12/($G$11-$K$17))</f>
        <v>45.435582822085884</v>
      </c>
      <c r="AJ22" s="41">
        <f t="shared" ref="AJ22:AJ85" si="3">(AA22/($AA$17/$G$16))/($G$12/($G$11-$K$17))</f>
        <v>37.444423963133644</v>
      </c>
      <c r="AK22" s="41">
        <f ca="1">IF($B22=$A$16,$AL$18,AH22+AI22+AJ22)</f>
        <v>82.880006785219535</v>
      </c>
      <c r="AL22" s="38">
        <f ca="1">IF(AK22=0,0,AK22/SUMPRODUCT((AK$22:AK$91)*($B$22:$B$91=$B22)))</f>
        <v>0.58834578755270384</v>
      </c>
      <c r="AO22" s="1" t="str">
        <f ca="1">IF(A22=0,0,INDEX(OFFSET(Catégories!$D$21:$D$31,0,0,10,Catégories!$C$17),'Echantillon (5)'!C22,'Echantillon (5)'!B22))</f>
        <v>1.1 -Déchets alimentaires ,  gaspillage - compostable</v>
      </c>
      <c r="AP22" s="38">
        <f t="shared" ref="AP22:AP85" ca="1" si="4">IF($AK$20=0,0,AK22/$AK$20)</f>
        <v>0.15069092142767188</v>
      </c>
      <c r="AR22" s="19">
        <v>1</v>
      </c>
      <c r="AS22" s="1" t="str">
        <f>IF(AR22=0,0,INDEX(Catégories!$D$20:$R$20,1,'Echantillon (5)'!AR22))</f>
        <v>1. Déchets putrescibles</v>
      </c>
      <c r="AT22" s="38">
        <f ca="1">SUMPRODUCT((AP$22:AP$91)*($B$22:$B$91=$AR22))</f>
        <v>0.25612645593077021</v>
      </c>
      <c r="AU22" s="19">
        <v>1</v>
      </c>
      <c r="AV22" s="1" t="str">
        <f>IF(AU22=0,0,INDEX(Catégories!$D$20:$R$20,1,'Echantillon (5)'!AU22))</f>
        <v>1. Déchets putrescibles</v>
      </c>
      <c r="AW22" s="40">
        <v>4</v>
      </c>
      <c r="AX22" s="40"/>
      <c r="AY22" s="40">
        <f>AW22-AX22</f>
        <v>4</v>
      </c>
      <c r="AZ22" s="7"/>
      <c r="BA22" s="9">
        <f t="shared" ref="BA22:BA85" ca="1" si="5">IF($AY$17=0,0,AY22/$AY$17)</f>
        <v>0.36363636363636365</v>
      </c>
      <c r="BC22" s="10">
        <f t="shared" ref="BC22:BC53" ca="1" si="6">IF(AU22=$A$16,$G$18/($G$12/($G$11-$K$17)),(AY22/($AY$17/$G$17)/($G$12/($G$11-$K$17)))+SUMPRODUCT((AK$22:AK$91)*($B$22:$B$91=$AU22)))</f>
        <v>187.03682348919637</v>
      </c>
      <c r="BD22" s="19">
        <v>1</v>
      </c>
      <c r="BE22" s="1" t="str">
        <f>IF(BD22=0,0,INDEX(Catégories!$D$20:$R$20,1,'Echantillon (5)'!BD22))</f>
        <v>1. Déchets putrescibles</v>
      </c>
      <c r="BF22" s="38">
        <f ca="1">BC22/$BC$18</f>
        <v>0.34006695179853885</v>
      </c>
    </row>
    <row r="23" spans="1:59" ht="14.45" x14ac:dyDescent="0.3">
      <c r="A23" s="53">
        <f ca="1">IF(OR(A22=$A$18,A22=0)=TRUE,0,A22+1)</f>
        <v>2</v>
      </c>
      <c r="B23" s="19">
        <f ca="1">IF(A23=0,0,HLOOKUP(A23-1,OFFSET(Catégories!$D$18:$D$19,0,0,2,Catégories!$C$17),2,TRUE))</f>
        <v>1</v>
      </c>
      <c r="C23" s="19">
        <f ca="1">IF(A23=0,0,A23-OFFSET(Catégories!$D$18,0,B23-1,,))</f>
        <v>2</v>
      </c>
      <c r="F23" s="1" t="str">
        <f ca="1">IF(A23=0,0,INDEX(Catégories!$D$20:$R$20,1,'Echantillon (5)'!B23))</f>
        <v>1. Déchets putrescibles</v>
      </c>
      <c r="G23" s="1" t="str">
        <f ca="1">IF(A23=0,0,INDEX(OFFSET(Catégories!$D$21:$D$31,0,0,10,Catégories!$C$17),'Echantillon (5)'!C23,'Echantillon (5)'!B23))</f>
        <v>1.2 Produits alimentaires non consommés</v>
      </c>
      <c r="I23" s="41">
        <v>0</v>
      </c>
      <c r="J23" s="41">
        <v>0</v>
      </c>
      <c r="K23" s="41">
        <f t="shared" ref="K23:K86" si="7">I23-J23</f>
        <v>0</v>
      </c>
      <c r="L23" s="6"/>
      <c r="M23" s="38">
        <f t="shared" ref="M23:M86" si="8">IF(K23=0,0,K23/SUMPRODUCT((K$22:K$91)*($B$22:$B$91=$B23)))</f>
        <v>0</v>
      </c>
      <c r="N23" s="38"/>
      <c r="O23" s="38">
        <f t="shared" ref="O23:O86" si="9">IF(SUM(K$22:K$91)=0,0,K23/SUM(K$22:K$91))</f>
        <v>0</v>
      </c>
      <c r="Q23" s="41">
        <v>2</v>
      </c>
      <c r="R23" s="41">
        <v>0.2</v>
      </c>
      <c r="S23" s="41">
        <f t="shared" ref="S23:S86" si="10">Q23-R23</f>
        <v>1.8</v>
      </c>
      <c r="T23" s="6"/>
      <c r="U23" s="38">
        <f t="shared" ref="U23:U86" ca="1" si="11">IF(S23=0,0,S23/SUMPRODUCT((S$22:S$91)*($B$22:$B$91=$B23)))</f>
        <v>0.339622641509434</v>
      </c>
      <c r="V23" s="38"/>
      <c r="W23" s="38">
        <f t="shared" ref="W23:W86" si="12">IF(SUM(S$22:S$91)=0,0,S23/SUM(S$22:S$91))</f>
        <v>0.11042944785276074</v>
      </c>
      <c r="Y23" s="41">
        <v>2</v>
      </c>
      <c r="Z23" s="41">
        <v>0.1</v>
      </c>
      <c r="AA23" s="41">
        <f t="shared" ref="AA23:AA86" si="13">Y23-Z23</f>
        <v>1.9</v>
      </c>
      <c r="AB23" s="6"/>
      <c r="AC23" s="38">
        <f t="shared" ref="AC23:AC86" ca="1" si="14">IF(AA23=0,0,AA23/SUMPRODUCT((AA$22:AA$91)*($B$22:$B$91=$B23)))</f>
        <v>0.24675324675324675</v>
      </c>
      <c r="AD23" s="38"/>
      <c r="AE23" s="38">
        <f t="shared" ref="AE23:AE86" si="15">IF(SUM(AA$22:AA$91)=0,0,AA23/SUM(AA$22:AA$91))</f>
        <v>8.755760368663594E-2</v>
      </c>
      <c r="AH23" s="41">
        <f t="shared" ref="AH23:AH86" si="16">K23</f>
        <v>0</v>
      </c>
      <c r="AI23" s="41">
        <f t="shared" si="2"/>
        <v>23.36687116564417</v>
      </c>
      <c r="AJ23" s="41">
        <f t="shared" si="3"/>
        <v>14.821751152073732</v>
      </c>
      <c r="AK23" s="41">
        <f t="shared" ref="AK23:AK86" ca="1" si="17">IF($B23=$A$16,$AL$18,AH23+AI23+AJ23)</f>
        <v>38.188622317717901</v>
      </c>
      <c r="AL23" s="38">
        <f t="shared" ref="AL23:AL86" ca="1" si="18">IF(AK23=0,0,AK23/SUMPRODUCT((AK$22:AK$91)*($B$22:$B$91=$B23)))</f>
        <v>0.27109209982687121</v>
      </c>
      <c r="AO23" s="1" t="str">
        <f ca="1">IF(A23=0,0,INDEX(OFFSET(Catégories!$D$21:$D$31,0,0,10,Catégories!$C$17),'Echantillon (5)'!C23,'Echantillon (5)'!B23))</f>
        <v>1.2 Produits alimentaires non consommés</v>
      </c>
      <c r="AP23" s="38">
        <f t="shared" ca="1" si="4"/>
        <v>6.9433858759487085E-2</v>
      </c>
      <c r="AR23" s="19">
        <f>IF(OR(AR22=$A$16,AR22=0)=TRUE,0,AR22+1)</f>
        <v>2</v>
      </c>
      <c r="AS23" s="1" t="str">
        <f>IF(AR23=0,0,INDEX(Catégories!$D$20:$R$20,1,'Echantillon (5)'!AR23))</f>
        <v xml:space="preserve">2. Papiers </v>
      </c>
      <c r="AT23" s="38">
        <f t="shared" ref="AT23:AT86" ca="1" si="19">SUMPRODUCT((AP$22:AP$91)*($B$22:$B$91=$AR23))</f>
        <v>0.15841830364371429</v>
      </c>
      <c r="AU23" s="19">
        <f>IF(OR(AU22=$A$16-1,AU22=0)=TRUE,0,AU22+1)</f>
        <v>2</v>
      </c>
      <c r="AV23" s="1" t="str">
        <f>IF(AU23=0,0,INDEX(Catégories!$D$20:$R$20,1,'Echantillon (5)'!AU23))</f>
        <v xml:space="preserve">2. Papiers </v>
      </c>
      <c r="AW23" s="40">
        <v>0</v>
      </c>
      <c r="AX23" s="40"/>
      <c r="AY23" s="40">
        <f t="shared" ref="AY23:AY86" si="20">AW23-AX23</f>
        <v>0</v>
      </c>
      <c r="AZ23" s="7"/>
      <c r="BA23" s="9">
        <f t="shared" ca="1" si="5"/>
        <v>0</v>
      </c>
      <c r="BC23" s="10">
        <f t="shared" ca="1" si="6"/>
        <v>87.130067004042857</v>
      </c>
      <c r="BD23" s="19">
        <f>IF(OR(BD22=$A$16,BD22=0)=TRUE,0,BD22+1)</f>
        <v>2</v>
      </c>
      <c r="BE23" s="1" t="str">
        <f>IF(BD23=0,0,INDEX(Catégories!$D$20:$R$20,1,'Echantillon (5)'!BD23))</f>
        <v xml:space="preserve">2. Papiers </v>
      </c>
      <c r="BF23" s="38">
        <f t="shared" ref="BF23:BF86" ca="1" si="21">BC23/$BC$18</f>
        <v>0.15841830364371429</v>
      </c>
    </row>
    <row r="24" spans="1:59" ht="14.45" x14ac:dyDescent="0.3">
      <c r="A24" s="53">
        <f t="shared" ref="A24:A87" ca="1" si="22">IF(OR(A23=$A$18,A23=0)=TRUE,0,A23+1)</f>
        <v>3</v>
      </c>
      <c r="B24" s="19">
        <f ca="1">IF(A24=0,0,HLOOKUP(A24-1,OFFSET(Catégories!$D$18:$D$19,0,0,2,Catégories!$C$17),2,TRUE))</f>
        <v>1</v>
      </c>
      <c r="C24" s="19">
        <f ca="1">IF(A24=0,0,A24-OFFSET(Catégories!$D$18,0,B24-1,,))</f>
        <v>3</v>
      </c>
      <c r="F24" s="1" t="str">
        <f ca="1">IF(A24=0,0,INDEX(Catégories!$D$20:$R$20,1,'Echantillon (5)'!B24))</f>
        <v>1. Déchets putrescibles</v>
      </c>
      <c r="G24" s="1" t="str">
        <f ca="1">IF(A24=0,0,INDEX(OFFSET(Catégories!$D$21:$D$31,0,0,10,Catégories!$C$17),'Echantillon (5)'!C24,'Echantillon (5)'!B24))</f>
        <v>1.3 Déchets de jardin</v>
      </c>
      <c r="I24" s="41">
        <v>12</v>
      </c>
      <c r="J24" s="41">
        <v>0</v>
      </c>
      <c r="K24" s="41">
        <f t="shared" si="7"/>
        <v>12</v>
      </c>
      <c r="L24" s="6"/>
      <c r="M24" s="38">
        <f t="shared" ca="1" si="8"/>
        <v>1</v>
      </c>
      <c r="N24" s="38"/>
      <c r="O24" s="38">
        <f t="shared" si="9"/>
        <v>0.5714285714285714</v>
      </c>
      <c r="Q24" s="41">
        <v>0</v>
      </c>
      <c r="R24" s="41">
        <v>0</v>
      </c>
      <c r="S24" s="41">
        <f t="shared" si="10"/>
        <v>0</v>
      </c>
      <c r="T24" s="6"/>
      <c r="U24" s="38">
        <f t="shared" si="11"/>
        <v>0</v>
      </c>
      <c r="V24" s="38"/>
      <c r="W24" s="38">
        <f t="shared" si="12"/>
        <v>0</v>
      </c>
      <c r="Y24" s="41">
        <v>0</v>
      </c>
      <c r="Z24" s="41">
        <v>0</v>
      </c>
      <c r="AA24" s="41">
        <f t="shared" si="13"/>
        <v>0</v>
      </c>
      <c r="AB24" s="6"/>
      <c r="AC24" s="38">
        <f t="shared" si="14"/>
        <v>0</v>
      </c>
      <c r="AD24" s="38"/>
      <c r="AE24" s="38">
        <f t="shared" si="15"/>
        <v>0</v>
      </c>
      <c r="AH24" s="41">
        <f t="shared" si="16"/>
        <v>12</v>
      </c>
      <c r="AI24" s="41">
        <f t="shared" si="2"/>
        <v>0</v>
      </c>
      <c r="AJ24" s="41">
        <f t="shared" si="3"/>
        <v>0</v>
      </c>
      <c r="AK24" s="41">
        <f t="shared" ca="1" si="17"/>
        <v>12</v>
      </c>
      <c r="AL24" s="38">
        <f t="shared" ca="1" si="18"/>
        <v>8.5185193926546859E-2</v>
      </c>
      <c r="AO24" s="1" t="str">
        <f ca="1">IF(A24=0,0,INDEX(OFFSET(Catégories!$D$21:$D$31,0,0,10,Catégories!$C$17),'Echantillon (5)'!C24,'Echantillon (5)'!B24))</f>
        <v>1.3 Déchets de jardin</v>
      </c>
      <c r="AP24" s="38">
        <f t="shared" ca="1" si="4"/>
        <v>2.181818181818182E-2</v>
      </c>
      <c r="AR24" s="19">
        <f t="shared" ref="AR24:AR43" si="23">IF(OR(AR23=$A$16,AR23=0)=TRUE,0,AR23+1)</f>
        <v>3</v>
      </c>
      <c r="AS24" s="1" t="str">
        <f>IF(AR24=0,0,INDEX(Catégories!$D$20:$R$20,1,'Echantillon (5)'!AR24))</f>
        <v xml:space="preserve">3. Cartons </v>
      </c>
      <c r="AT24" s="38">
        <f t="shared" ca="1" si="19"/>
        <v>0</v>
      </c>
      <c r="AU24" s="19">
        <f t="shared" ref="AU24:AU43" si="24">IF(OR(AU23=$A$16,AU23=0)=TRUE,0,AU23+1)</f>
        <v>3</v>
      </c>
      <c r="AV24" s="1" t="str">
        <f>IF(AU24=0,0,INDEX(Catégories!$D$20:$R$20,1,'Echantillon (5)'!AU24))</f>
        <v xml:space="preserve">3. Cartons </v>
      </c>
      <c r="AW24" s="40">
        <v>5</v>
      </c>
      <c r="AX24" s="40"/>
      <c r="AY24" s="40">
        <f t="shared" si="20"/>
        <v>5</v>
      </c>
      <c r="AZ24" s="7"/>
      <c r="BA24" s="9">
        <f t="shared" ca="1" si="5"/>
        <v>0.45454545454545453</v>
      </c>
      <c r="BC24" s="10">
        <f t="shared" ca="1" si="6"/>
        <v>57.709090909090911</v>
      </c>
      <c r="BD24" s="19">
        <f t="shared" ref="BD24:BD43" si="25">IF(OR(BD23=$A$16,BD23=0)=TRUE,0,BD23+1)</f>
        <v>3</v>
      </c>
      <c r="BE24" s="1" t="str">
        <f>IF(BD24=0,0,INDEX(Catégories!$D$20:$R$20,1,'Echantillon (5)'!BD24))</f>
        <v xml:space="preserve">3. Cartons </v>
      </c>
      <c r="BF24" s="38">
        <f t="shared" ca="1" si="21"/>
        <v>0.10492561983471074</v>
      </c>
    </row>
    <row r="25" spans="1:59" ht="14.45" x14ac:dyDescent="0.3">
      <c r="A25" s="53">
        <f t="shared" ca="1" si="22"/>
        <v>4</v>
      </c>
      <c r="B25" s="19">
        <f ca="1">IF(A25=0,0,HLOOKUP(A25-1,OFFSET(Catégories!$D$18:$D$19,0,0,2,Catégories!$C$17),2,TRUE))</f>
        <v>1</v>
      </c>
      <c r="C25" s="19">
        <f ca="1">IF(A25=0,0,A25-OFFSET(Catégories!$D$18,0,B25-1,,))</f>
        <v>4</v>
      </c>
      <c r="F25" s="1" t="str">
        <f ca="1">IF(A25=0,0,INDEX(Catégories!$D$20:$R$20,1,'Echantillon (5)'!B25))</f>
        <v>1. Déchets putrescibles</v>
      </c>
      <c r="G25" s="1" t="str">
        <f ca="1">IF(A25=0,0,INDEX(OFFSET(Catégories!$D$21:$D$31,0,0,10,Catégories!$C$17),'Echantillon (5)'!C25,'Echantillon (5)'!B25))</f>
        <v xml:space="preserve">1.4 Autres putrescibles </v>
      </c>
      <c r="I25" s="41">
        <v>0</v>
      </c>
      <c r="J25" s="41">
        <v>0</v>
      </c>
      <c r="K25" s="41">
        <f t="shared" si="7"/>
        <v>0</v>
      </c>
      <c r="L25" s="6"/>
      <c r="M25" s="38">
        <f t="shared" si="8"/>
        <v>0</v>
      </c>
      <c r="N25" s="38"/>
      <c r="O25" s="38">
        <f t="shared" si="9"/>
        <v>0</v>
      </c>
      <c r="Q25" s="41">
        <v>0</v>
      </c>
      <c r="R25" s="41">
        <v>0</v>
      </c>
      <c r="S25" s="41">
        <f t="shared" si="10"/>
        <v>0</v>
      </c>
      <c r="T25" s="6"/>
      <c r="U25" s="38">
        <f t="shared" si="11"/>
        <v>0</v>
      </c>
      <c r="V25" s="38"/>
      <c r="W25" s="38">
        <f t="shared" si="12"/>
        <v>0</v>
      </c>
      <c r="Y25" s="41">
        <v>1</v>
      </c>
      <c r="Z25" s="41">
        <v>0</v>
      </c>
      <c r="AA25" s="41">
        <f t="shared" si="13"/>
        <v>1</v>
      </c>
      <c r="AB25" s="6"/>
      <c r="AC25" s="38">
        <f t="shared" ca="1" si="14"/>
        <v>0.12987012987012989</v>
      </c>
      <c r="AD25" s="38"/>
      <c r="AE25" s="38">
        <f t="shared" si="15"/>
        <v>4.6082949308755762E-2</v>
      </c>
      <c r="AH25" s="41">
        <f t="shared" si="16"/>
        <v>0</v>
      </c>
      <c r="AI25" s="41">
        <f t="shared" si="2"/>
        <v>0</v>
      </c>
      <c r="AJ25" s="41">
        <f t="shared" si="3"/>
        <v>7.8009216589861747</v>
      </c>
      <c r="AK25" s="41">
        <f t="shared" ca="1" si="17"/>
        <v>7.8009216589861747</v>
      </c>
      <c r="AL25" s="38">
        <f t="shared" ca="1" si="18"/>
        <v>5.5376918693878077E-2</v>
      </c>
      <c r="AO25" s="1" t="str">
        <f ca="1">IF(A25=0,0,INDEX(OFFSET(Catégories!$D$21:$D$31,0,0,10,Catégories!$C$17),'Echantillon (5)'!C25,'Echantillon (5)'!B25))</f>
        <v xml:space="preserve">1.4 Autres putrescibles </v>
      </c>
      <c r="AP25" s="38">
        <f t="shared" ca="1" si="4"/>
        <v>1.4183493925429409E-2</v>
      </c>
      <c r="AR25" s="19">
        <f t="shared" si="23"/>
        <v>4</v>
      </c>
      <c r="AS25" s="1" t="str">
        <f>IF(AR25=0,0,INDEX(Catégories!$D$20:$R$20,1,'Echantillon (5)'!AR25))</f>
        <v>4. Composites</v>
      </c>
      <c r="AT25" s="38">
        <f t="shared" ca="1" si="19"/>
        <v>4.7205800334634687E-2</v>
      </c>
      <c r="AU25" s="19">
        <f t="shared" si="24"/>
        <v>4</v>
      </c>
      <c r="AV25" s="1" t="str">
        <f>IF(AU25=0,0,INDEX(Catégories!$D$20:$R$20,1,'Echantillon (5)'!AU25))</f>
        <v>4. Composites</v>
      </c>
      <c r="AW25" s="40">
        <f ca="1">IF(SUM($K$22:$K$91)=0,0,SUMPRODUCT(($K$22:$K$91)*($B$22:$B$91=$BD25))/SUM($K$22:$K$91))</f>
        <v>0</v>
      </c>
      <c r="AX25" s="40"/>
      <c r="AY25" s="40">
        <f t="shared" ca="1" si="20"/>
        <v>0</v>
      </c>
      <c r="AZ25" s="7"/>
      <c r="BA25" s="9">
        <f t="shared" ca="1" si="5"/>
        <v>0</v>
      </c>
      <c r="BC25" s="10">
        <f t="shared" ca="1" si="6"/>
        <v>25.963190184049079</v>
      </c>
      <c r="BD25" s="19">
        <f t="shared" si="25"/>
        <v>4</v>
      </c>
      <c r="BE25" s="1" t="str">
        <f>IF(BD25=0,0,INDEX(Catégories!$D$20:$R$20,1,'Echantillon (5)'!BD25))</f>
        <v>4. Composites</v>
      </c>
      <c r="BF25" s="38">
        <f t="shared" ca="1" si="21"/>
        <v>4.7205800334634687E-2</v>
      </c>
    </row>
    <row r="26" spans="1:59" ht="14.45" x14ac:dyDescent="0.3">
      <c r="A26" s="53">
        <f t="shared" ca="1" si="22"/>
        <v>5</v>
      </c>
      <c r="B26" s="19">
        <f ca="1">IF(A26=0,0,HLOOKUP(A26-1,OFFSET(Catégories!$D$18:$D$19,0,0,2,Catégories!$C$17),2,TRUE))</f>
        <v>2</v>
      </c>
      <c r="C26" s="19">
        <f ca="1">IF(A26=0,0,A26-OFFSET(Catégories!$D$18,0,B26-1,,))</f>
        <v>1</v>
      </c>
      <c r="F26" s="1" t="str">
        <f ca="1">IF(A26=0,0,INDEX(Catégories!$D$20:$R$20,1,'Echantillon (5)'!B26))</f>
        <v xml:space="preserve">2. Papiers </v>
      </c>
      <c r="G26" s="1" t="str">
        <f ca="1">IF(A26=0,0,INDEX(OFFSET(Catégories!$D$21:$D$31,0,0,10,Catégories!$C$17),'Echantillon (5)'!C26,'Echantillon (5)'!B26))</f>
        <v>2.1 Emballages papiers</v>
      </c>
      <c r="I26" s="41">
        <v>0</v>
      </c>
      <c r="J26" s="41">
        <v>0</v>
      </c>
      <c r="K26" s="41">
        <f t="shared" si="7"/>
        <v>0</v>
      </c>
      <c r="L26" s="6"/>
      <c r="M26" s="38">
        <f t="shared" si="8"/>
        <v>0</v>
      </c>
      <c r="N26" s="38"/>
      <c r="O26" s="38">
        <f t="shared" si="9"/>
        <v>0</v>
      </c>
      <c r="Q26" s="41">
        <v>0</v>
      </c>
      <c r="R26" s="41">
        <v>0</v>
      </c>
      <c r="S26" s="41">
        <f t="shared" si="10"/>
        <v>0</v>
      </c>
      <c r="T26" s="6"/>
      <c r="U26" s="38">
        <f t="shared" si="11"/>
        <v>0</v>
      </c>
      <c r="V26" s="38"/>
      <c r="W26" s="38">
        <f t="shared" si="12"/>
        <v>0</v>
      </c>
      <c r="Y26" s="41">
        <v>0</v>
      </c>
      <c r="Z26" s="41">
        <v>0</v>
      </c>
      <c r="AA26" s="41">
        <f t="shared" si="13"/>
        <v>0</v>
      </c>
      <c r="AB26" s="6"/>
      <c r="AC26" s="38">
        <f t="shared" si="14"/>
        <v>0</v>
      </c>
      <c r="AD26" s="38"/>
      <c r="AE26" s="38">
        <f t="shared" si="15"/>
        <v>0</v>
      </c>
      <c r="AH26" s="41">
        <f t="shared" si="16"/>
        <v>0</v>
      </c>
      <c r="AI26" s="41">
        <f t="shared" si="2"/>
        <v>0</v>
      </c>
      <c r="AJ26" s="41">
        <f t="shared" si="3"/>
        <v>0</v>
      </c>
      <c r="AK26" s="41">
        <f t="shared" ca="1" si="17"/>
        <v>0</v>
      </c>
      <c r="AL26" s="38">
        <f t="shared" ca="1" si="18"/>
        <v>0</v>
      </c>
      <c r="AO26" s="1" t="str">
        <f ca="1">IF(A26=0,0,INDEX(OFFSET(Catégories!$D$21:$D$31,0,0,10,Catégories!$C$17),'Echantillon (5)'!C26,'Echantillon (5)'!B26))</f>
        <v>2.1 Emballages papiers</v>
      </c>
      <c r="AP26" s="38">
        <f t="shared" ca="1" si="4"/>
        <v>0</v>
      </c>
      <c r="AR26" s="19">
        <f t="shared" si="23"/>
        <v>5</v>
      </c>
      <c r="AS26" s="1" t="str">
        <f>IF(AR26=0,0,INDEX(Catégories!$D$20:$R$20,1,'Echantillon (5)'!AR26))</f>
        <v xml:space="preserve">5. Textiles </v>
      </c>
      <c r="AT26" s="38">
        <f t="shared" ca="1" si="19"/>
        <v>0</v>
      </c>
      <c r="AU26" s="19">
        <f t="shared" si="24"/>
        <v>5</v>
      </c>
      <c r="AV26" s="1" t="str">
        <f>IF(AU26=0,0,INDEX(Catégories!$D$20:$R$20,1,'Echantillon (5)'!AU26))</f>
        <v xml:space="preserve">5. Textiles </v>
      </c>
      <c r="AW26" s="40">
        <f ca="1">IF(SUM($K$22:$K$91)=0,0,SUMPRODUCT(($K$22:$K$91)*($B$22:$B$91=$BD26))/SUM($K$22:$K$91))</f>
        <v>0</v>
      </c>
      <c r="AX26" s="40"/>
      <c r="AY26" s="40">
        <f t="shared" ca="1" si="20"/>
        <v>0</v>
      </c>
      <c r="AZ26" s="7"/>
      <c r="BA26" s="9">
        <f t="shared" ca="1" si="5"/>
        <v>0</v>
      </c>
      <c r="BC26" s="10">
        <f t="shared" ca="1" si="6"/>
        <v>0</v>
      </c>
      <c r="BD26" s="19">
        <f t="shared" si="25"/>
        <v>5</v>
      </c>
      <c r="BE26" s="1" t="str">
        <f>IF(BD26=0,0,INDEX(Catégories!$D$20:$R$20,1,'Echantillon (5)'!BD26))</f>
        <v xml:space="preserve">5. Textiles </v>
      </c>
      <c r="BF26" s="38">
        <f t="shared" ca="1" si="21"/>
        <v>0</v>
      </c>
    </row>
    <row r="27" spans="1:59" ht="14.45" x14ac:dyDescent="0.3">
      <c r="A27" s="53">
        <f t="shared" ca="1" si="22"/>
        <v>6</v>
      </c>
      <c r="B27" s="19">
        <f ca="1">IF(A27=0,0,HLOOKUP(A27-1,OFFSET(Catégories!$D$18:$D$19,0,0,2,Catégories!$C$17),2,TRUE))</f>
        <v>2</v>
      </c>
      <c r="C27" s="19">
        <f ca="1">IF(A27=0,0,A27-OFFSET(Catégories!$D$18,0,B27-1,,))</f>
        <v>2</v>
      </c>
      <c r="F27" s="1" t="str">
        <f ca="1">IF(A27=0,0,INDEX(Catégories!$D$20:$R$20,1,'Echantillon (5)'!B27))</f>
        <v xml:space="preserve">2. Papiers </v>
      </c>
      <c r="G27" s="1" t="str">
        <f ca="1">IF(A27=0,0,INDEX(OFFSET(Catégories!$D$21:$D$31,0,0,10,Catégories!$C$17),'Echantillon (5)'!C27,'Echantillon (5)'!B27))</f>
        <v>2.2 Journaux, magazines et revues</v>
      </c>
      <c r="I27" s="41">
        <v>4</v>
      </c>
      <c r="J27" s="41">
        <v>0</v>
      </c>
      <c r="K27" s="41">
        <f t="shared" si="7"/>
        <v>4</v>
      </c>
      <c r="L27" s="6"/>
      <c r="M27" s="38">
        <f t="shared" ca="1" si="8"/>
        <v>1</v>
      </c>
      <c r="N27" s="38"/>
      <c r="O27" s="38">
        <f t="shared" si="9"/>
        <v>0.19047619047619047</v>
      </c>
      <c r="Q27" s="41">
        <v>4</v>
      </c>
      <c r="R27" s="41">
        <v>0</v>
      </c>
      <c r="S27" s="41">
        <f t="shared" si="10"/>
        <v>4</v>
      </c>
      <c r="T27" s="6"/>
      <c r="U27" s="38">
        <f t="shared" ca="1" si="11"/>
        <v>1</v>
      </c>
      <c r="V27" s="38"/>
      <c r="W27" s="38">
        <f t="shared" si="12"/>
        <v>0.24539877300613497</v>
      </c>
      <c r="Y27" s="41">
        <v>4</v>
      </c>
      <c r="Z27" s="41">
        <v>0</v>
      </c>
      <c r="AA27" s="41">
        <f t="shared" si="13"/>
        <v>4</v>
      </c>
      <c r="AB27" s="6"/>
      <c r="AC27" s="38">
        <f t="shared" ca="1" si="14"/>
        <v>1</v>
      </c>
      <c r="AD27" s="38"/>
      <c r="AE27" s="38">
        <f t="shared" si="15"/>
        <v>0.18433179723502305</v>
      </c>
      <c r="AH27" s="41">
        <f t="shared" si="16"/>
        <v>4</v>
      </c>
      <c r="AI27" s="41">
        <f t="shared" si="2"/>
        <v>51.926380368098158</v>
      </c>
      <c r="AJ27" s="41">
        <f t="shared" si="3"/>
        <v>31.203686635944699</v>
      </c>
      <c r="AK27" s="41">
        <f t="shared" ca="1" si="17"/>
        <v>87.130067004042857</v>
      </c>
      <c r="AL27" s="38">
        <f t="shared" ca="1" si="18"/>
        <v>1</v>
      </c>
      <c r="AO27" s="1" t="str">
        <f ca="1">IF(A27=0,0,INDEX(OFFSET(Catégories!$D$21:$D$31,0,0,10,Catégories!$C$17),'Echantillon (5)'!C27,'Echantillon (5)'!B27))</f>
        <v>2.2 Journaux, magazines et revues</v>
      </c>
      <c r="AP27" s="38">
        <f t="shared" ca="1" si="4"/>
        <v>0.15841830364371429</v>
      </c>
      <c r="AR27" s="19">
        <f t="shared" si="23"/>
        <v>6</v>
      </c>
      <c r="AS27" s="1" t="str">
        <f>IF(AR27=0,0,INDEX(Catégories!$D$20:$R$20,1,'Echantillon (5)'!AR27))</f>
        <v>6. Textiles sanitaires</v>
      </c>
      <c r="AT27" s="38">
        <f t="shared" ca="1" si="19"/>
        <v>0</v>
      </c>
      <c r="AU27" s="19">
        <f t="shared" si="24"/>
        <v>6</v>
      </c>
      <c r="AV27" s="1" t="str">
        <f>IF(AU27=0,0,INDEX(Catégories!$D$20:$R$20,1,'Echantillon (5)'!AU27))</f>
        <v>6. Textiles sanitaires</v>
      </c>
      <c r="AW27" s="40">
        <f ca="1">IF(SUM($K$22:$K$91)=0,0,SUMPRODUCT(($K$22:$K$91)*($B$22:$B$91=$BD27))/SUM($K$22:$K$91))</f>
        <v>0</v>
      </c>
      <c r="AX27" s="40"/>
      <c r="AY27" s="40">
        <f t="shared" ca="1" si="20"/>
        <v>0</v>
      </c>
      <c r="AZ27" s="7"/>
      <c r="BA27" s="9">
        <f t="shared" ca="1" si="5"/>
        <v>0</v>
      </c>
      <c r="BC27" s="10">
        <f t="shared" ca="1" si="6"/>
        <v>0</v>
      </c>
      <c r="BD27" s="19">
        <f t="shared" si="25"/>
        <v>6</v>
      </c>
      <c r="BE27" s="1" t="str">
        <f>IF(BD27=0,0,INDEX(Catégories!$D$20:$R$20,1,'Echantillon (5)'!BD27))</f>
        <v>6. Textiles sanitaires</v>
      </c>
      <c r="BF27" s="38">
        <f t="shared" ca="1" si="21"/>
        <v>0</v>
      </c>
    </row>
    <row r="28" spans="1:59" ht="14.45" x14ac:dyDescent="0.3">
      <c r="A28" s="53">
        <f t="shared" ca="1" si="22"/>
        <v>7</v>
      </c>
      <c r="B28" s="19">
        <f ca="1">IF(A28=0,0,HLOOKUP(A28-1,OFFSET(Catégories!$D$18:$D$19,0,0,2,Catégories!$C$17),2,TRUE))</f>
        <v>2</v>
      </c>
      <c r="C28" s="19">
        <f ca="1">IF(A28=0,0,A28-OFFSET(Catégories!$D$18,0,B28-1,,))</f>
        <v>3</v>
      </c>
      <c r="F28" s="1" t="str">
        <f ca="1">IF(A28=0,0,INDEX(Catégories!$D$20:$R$20,1,'Echantillon (5)'!B28))</f>
        <v xml:space="preserve">2. Papiers </v>
      </c>
      <c r="G28" s="1" t="str">
        <f ca="1">IF(A28=0,0,INDEX(OFFSET(Catégories!$D$21:$D$31,0,0,10,Catégories!$C$17),'Echantillon (5)'!C28,'Echantillon (5)'!B28))</f>
        <v xml:space="preserve">2.3 Imprimés publicitaires </v>
      </c>
      <c r="I28" s="41">
        <v>0</v>
      </c>
      <c r="J28" s="41">
        <v>0</v>
      </c>
      <c r="K28" s="41">
        <f t="shared" si="7"/>
        <v>0</v>
      </c>
      <c r="L28" s="6"/>
      <c r="M28" s="38">
        <f t="shared" si="8"/>
        <v>0</v>
      </c>
      <c r="N28" s="38"/>
      <c r="O28" s="38">
        <f t="shared" si="9"/>
        <v>0</v>
      </c>
      <c r="Q28" s="41">
        <v>0</v>
      </c>
      <c r="R28" s="41">
        <v>0</v>
      </c>
      <c r="S28" s="41">
        <f t="shared" si="10"/>
        <v>0</v>
      </c>
      <c r="T28" s="6"/>
      <c r="U28" s="38">
        <f t="shared" si="11"/>
        <v>0</v>
      </c>
      <c r="V28" s="38"/>
      <c r="W28" s="38">
        <f t="shared" si="12"/>
        <v>0</v>
      </c>
      <c r="Y28" s="41">
        <v>0</v>
      </c>
      <c r="Z28" s="41">
        <v>0</v>
      </c>
      <c r="AA28" s="41">
        <f t="shared" si="13"/>
        <v>0</v>
      </c>
      <c r="AB28" s="6"/>
      <c r="AC28" s="38">
        <f t="shared" si="14"/>
        <v>0</v>
      </c>
      <c r="AD28" s="38"/>
      <c r="AE28" s="38">
        <f t="shared" si="15"/>
        <v>0</v>
      </c>
      <c r="AH28" s="41">
        <f t="shared" si="16"/>
        <v>0</v>
      </c>
      <c r="AI28" s="41">
        <f t="shared" si="2"/>
        <v>0</v>
      </c>
      <c r="AJ28" s="41">
        <f t="shared" si="3"/>
        <v>0</v>
      </c>
      <c r="AK28" s="41">
        <f t="shared" ca="1" si="17"/>
        <v>0</v>
      </c>
      <c r="AL28" s="38">
        <f t="shared" ca="1" si="18"/>
        <v>0</v>
      </c>
      <c r="AO28" s="1" t="str">
        <f ca="1">IF(A28=0,0,INDEX(OFFSET(Catégories!$D$21:$D$31,0,0,10,Catégories!$C$17),'Echantillon (5)'!C28,'Echantillon (5)'!B28))</f>
        <v xml:space="preserve">2.3 Imprimés publicitaires </v>
      </c>
      <c r="AP28" s="38">
        <f t="shared" ca="1" si="4"/>
        <v>0</v>
      </c>
      <c r="AR28" s="19">
        <f t="shared" si="23"/>
        <v>7</v>
      </c>
      <c r="AS28" s="1" t="str">
        <f>IF(AR28=0,0,INDEX(Catégories!$D$20:$R$20,1,'Echantillon (5)'!AR28))</f>
        <v>7. Plastiques</v>
      </c>
      <c r="AT28" s="38">
        <f t="shared" ca="1" si="19"/>
        <v>0.15092584834520317</v>
      </c>
      <c r="AU28" s="19">
        <f t="shared" si="24"/>
        <v>7</v>
      </c>
      <c r="AV28" s="1" t="str">
        <f>IF(AU28=0,0,INDEX(Catégories!$D$20:$R$20,1,'Echantillon (5)'!AU28))</f>
        <v>7. Plastiques</v>
      </c>
      <c r="AW28" s="40">
        <v>2</v>
      </c>
      <c r="AX28" s="40"/>
      <c r="AY28" s="40">
        <f t="shared" si="20"/>
        <v>2</v>
      </c>
      <c r="AZ28" s="7"/>
      <c r="BA28" s="9">
        <f t="shared" ca="1" si="5"/>
        <v>0.18181818181818182</v>
      </c>
      <c r="BC28" s="10">
        <f t="shared" ca="1" si="6"/>
        <v>106.09285295349812</v>
      </c>
      <c r="BD28" s="19">
        <f t="shared" si="25"/>
        <v>7</v>
      </c>
      <c r="BE28" s="1" t="str">
        <f>IF(BD28=0,0,INDEX(Catégories!$D$20:$R$20,1,'Echantillon (5)'!BD28))</f>
        <v>7. Plastiques</v>
      </c>
      <c r="BF28" s="38">
        <f t="shared" ca="1" si="21"/>
        <v>0.19289609627908749</v>
      </c>
    </row>
    <row r="29" spans="1:59" ht="14.45" x14ac:dyDescent="0.3">
      <c r="A29" s="53">
        <f t="shared" ca="1" si="22"/>
        <v>8</v>
      </c>
      <c r="B29" s="19">
        <f ca="1">IF(A29=0,0,HLOOKUP(A29-1,OFFSET(Catégories!$D$18:$D$19,0,0,2,Catégories!$C$17),2,TRUE))</f>
        <v>2</v>
      </c>
      <c r="C29" s="19">
        <f ca="1">IF(A29=0,0,A29-OFFSET(Catégories!$D$18,0,B29-1,,))</f>
        <v>4</v>
      </c>
      <c r="F29" s="1" t="str">
        <f ca="1">IF(A29=0,0,INDEX(Catégories!$D$20:$R$20,1,'Echantillon (5)'!B29))</f>
        <v xml:space="preserve">2. Papiers </v>
      </c>
      <c r="G29" s="1" t="str">
        <f ca="1">IF(A29=0,0,INDEX(OFFSET(Catégories!$D$21:$D$31,0,0,10,Catégories!$C$17),'Echantillon (5)'!C29,'Echantillon (5)'!B29))</f>
        <v>2.4 Papiers bureautiques</v>
      </c>
      <c r="I29" s="41">
        <v>0</v>
      </c>
      <c r="J29" s="41">
        <v>0</v>
      </c>
      <c r="K29" s="41">
        <f t="shared" si="7"/>
        <v>0</v>
      </c>
      <c r="L29" s="6"/>
      <c r="M29" s="38">
        <f t="shared" si="8"/>
        <v>0</v>
      </c>
      <c r="N29" s="38"/>
      <c r="O29" s="38">
        <f t="shared" si="9"/>
        <v>0</v>
      </c>
      <c r="Q29" s="41">
        <v>0</v>
      </c>
      <c r="R29" s="41">
        <v>0</v>
      </c>
      <c r="S29" s="41">
        <f t="shared" si="10"/>
        <v>0</v>
      </c>
      <c r="T29" s="6"/>
      <c r="U29" s="38">
        <f t="shared" si="11"/>
        <v>0</v>
      </c>
      <c r="V29" s="38"/>
      <c r="W29" s="38">
        <f t="shared" si="12"/>
        <v>0</v>
      </c>
      <c r="Y29" s="41">
        <v>0</v>
      </c>
      <c r="Z29" s="41">
        <v>0</v>
      </c>
      <c r="AA29" s="41">
        <f t="shared" si="13"/>
        <v>0</v>
      </c>
      <c r="AB29" s="6"/>
      <c r="AC29" s="38">
        <f t="shared" si="14"/>
        <v>0</v>
      </c>
      <c r="AD29" s="38"/>
      <c r="AE29" s="38">
        <f t="shared" si="15"/>
        <v>0</v>
      </c>
      <c r="AH29" s="41">
        <f t="shared" si="16"/>
        <v>0</v>
      </c>
      <c r="AI29" s="41">
        <f t="shared" si="2"/>
        <v>0</v>
      </c>
      <c r="AJ29" s="41">
        <f t="shared" si="3"/>
        <v>0</v>
      </c>
      <c r="AK29" s="41">
        <f t="shared" ca="1" si="17"/>
        <v>0</v>
      </c>
      <c r="AL29" s="38">
        <f t="shared" ca="1" si="18"/>
        <v>0</v>
      </c>
      <c r="AO29" s="1" t="str">
        <f ca="1">IF(A29=0,0,INDEX(OFFSET(Catégories!$D$21:$D$31,0,0,10,Catégories!$C$17),'Echantillon (5)'!C29,'Echantillon (5)'!B29))</f>
        <v>2.4 Papiers bureautiques</v>
      </c>
      <c r="AP29" s="38">
        <f t="shared" ca="1" si="4"/>
        <v>0</v>
      </c>
      <c r="AR29" s="19">
        <f t="shared" si="23"/>
        <v>8</v>
      </c>
      <c r="AS29" s="1" t="str">
        <f>IF(AR29=0,0,INDEX(Catégories!$D$20:$R$20,1,'Echantillon (5)'!AR29))</f>
        <v>8. Combustibles non classés</v>
      </c>
      <c r="AT29" s="38">
        <f t="shared" ca="1" si="19"/>
        <v>0</v>
      </c>
      <c r="AU29" s="19">
        <f t="shared" si="24"/>
        <v>8</v>
      </c>
      <c r="AV29" s="1" t="str">
        <f>IF(AU29=0,0,INDEX(Catégories!$D$20:$R$20,1,'Echantillon (5)'!AU29))</f>
        <v>8. Combustibles non classés</v>
      </c>
      <c r="AW29" s="40">
        <f t="shared" ref="AW29:AW43" ca="1" si="26">IF(SUM($K$22:$K$91)=0,0,SUMPRODUCT(($K$22:$K$91)*($B$22:$B$91=$BD29))/SUM($K$22:$K$91))</f>
        <v>0</v>
      </c>
      <c r="AX29" s="40"/>
      <c r="AY29" s="40">
        <f t="shared" ca="1" si="20"/>
        <v>0</v>
      </c>
      <c r="AZ29" s="7"/>
      <c r="BA29" s="9">
        <f t="shared" ca="1" si="5"/>
        <v>0</v>
      </c>
      <c r="BC29" s="10">
        <f t="shared" ca="1" si="6"/>
        <v>0</v>
      </c>
      <c r="BD29" s="19">
        <f t="shared" si="25"/>
        <v>8</v>
      </c>
      <c r="BE29" s="1" t="str">
        <f>IF(BD29=0,0,INDEX(Catégories!$D$20:$R$20,1,'Echantillon (5)'!BD29))</f>
        <v>8. Combustibles non classés</v>
      </c>
      <c r="BF29" s="38">
        <f t="shared" ca="1" si="21"/>
        <v>0</v>
      </c>
    </row>
    <row r="30" spans="1:59" ht="14.45" x14ac:dyDescent="0.3">
      <c r="A30" s="53">
        <f t="shared" ca="1" si="22"/>
        <v>9</v>
      </c>
      <c r="B30" s="19">
        <f ca="1">IF(A30=0,0,HLOOKUP(A30-1,OFFSET(Catégories!$D$18:$D$19,0,0,2,Catégories!$C$17),2,TRUE))</f>
        <v>2</v>
      </c>
      <c r="C30" s="19">
        <f ca="1">IF(A30=0,0,A30-OFFSET(Catégories!$D$18,0,B30-1,,))</f>
        <v>5</v>
      </c>
      <c r="F30" s="1" t="str">
        <f ca="1">IF(A30=0,0,INDEX(Catégories!$D$20:$R$20,1,'Echantillon (5)'!B30))</f>
        <v xml:space="preserve">2. Papiers </v>
      </c>
      <c r="G30" s="1" t="str">
        <f ca="1">IF(A30=0,0,INDEX(OFFSET(Catégories!$D$21:$D$31,0,0,10,Catégories!$C$17),'Echantillon (5)'!C30,'Echantillon (5)'!B30))</f>
        <v xml:space="preserve">2.5 Autres papiers </v>
      </c>
      <c r="I30" s="41">
        <v>0</v>
      </c>
      <c r="J30" s="41">
        <v>0</v>
      </c>
      <c r="K30" s="41">
        <f t="shared" si="7"/>
        <v>0</v>
      </c>
      <c r="L30" s="6"/>
      <c r="M30" s="38">
        <f t="shared" si="8"/>
        <v>0</v>
      </c>
      <c r="N30" s="38"/>
      <c r="O30" s="38">
        <f t="shared" si="9"/>
        <v>0</v>
      </c>
      <c r="Q30" s="41">
        <v>0</v>
      </c>
      <c r="R30" s="41">
        <v>0</v>
      </c>
      <c r="S30" s="41">
        <f t="shared" si="10"/>
        <v>0</v>
      </c>
      <c r="T30" s="6"/>
      <c r="U30" s="38">
        <f t="shared" si="11"/>
        <v>0</v>
      </c>
      <c r="V30" s="38"/>
      <c r="W30" s="38">
        <f t="shared" si="12"/>
        <v>0</v>
      </c>
      <c r="Y30" s="41">
        <v>0</v>
      </c>
      <c r="Z30" s="41">
        <v>0</v>
      </c>
      <c r="AA30" s="41">
        <f t="shared" si="13"/>
        <v>0</v>
      </c>
      <c r="AB30" s="6"/>
      <c r="AC30" s="38">
        <f t="shared" si="14"/>
        <v>0</v>
      </c>
      <c r="AD30" s="38"/>
      <c r="AE30" s="38">
        <f t="shared" si="15"/>
        <v>0</v>
      </c>
      <c r="AH30" s="41">
        <f t="shared" si="16"/>
        <v>0</v>
      </c>
      <c r="AI30" s="41">
        <f t="shared" si="2"/>
        <v>0</v>
      </c>
      <c r="AJ30" s="41">
        <f t="shared" si="3"/>
        <v>0</v>
      </c>
      <c r="AK30" s="41">
        <f t="shared" ca="1" si="17"/>
        <v>0</v>
      </c>
      <c r="AL30" s="38">
        <f t="shared" ca="1" si="18"/>
        <v>0</v>
      </c>
      <c r="AO30" s="1" t="str">
        <f ca="1">IF(A30=0,0,INDEX(OFFSET(Catégories!$D$21:$D$31,0,0,10,Catégories!$C$17),'Echantillon (5)'!C30,'Echantillon (5)'!B30))</f>
        <v xml:space="preserve">2.5 Autres papiers </v>
      </c>
      <c r="AP30" s="38">
        <f t="shared" ca="1" si="4"/>
        <v>0</v>
      </c>
      <c r="AR30" s="19">
        <f t="shared" si="23"/>
        <v>9</v>
      </c>
      <c r="AS30" s="1" t="str">
        <f>IF(AR30=0,0,INDEX(Catégories!$D$20:$R$20,1,'Echantillon (5)'!AR30))</f>
        <v>9. Verre</v>
      </c>
      <c r="AT30" s="38">
        <f t="shared" ca="1" si="19"/>
        <v>0</v>
      </c>
      <c r="AU30" s="19">
        <f t="shared" si="24"/>
        <v>9</v>
      </c>
      <c r="AV30" s="1" t="str">
        <f>IF(AU30=0,0,INDEX(Catégories!$D$20:$R$20,1,'Echantillon (5)'!AU30))</f>
        <v>9. Verre</v>
      </c>
      <c r="AW30" s="40">
        <f t="shared" ca="1" si="26"/>
        <v>0</v>
      </c>
      <c r="AX30" s="40"/>
      <c r="AY30" s="40">
        <f t="shared" ca="1" si="20"/>
        <v>0</v>
      </c>
      <c r="AZ30" s="7"/>
      <c r="BA30" s="9">
        <f t="shared" ca="1" si="5"/>
        <v>0</v>
      </c>
      <c r="BC30" s="10">
        <f t="shared" ca="1" si="6"/>
        <v>0</v>
      </c>
      <c r="BD30" s="19">
        <f t="shared" si="25"/>
        <v>9</v>
      </c>
      <c r="BE30" s="1" t="str">
        <f>IF(BD30=0,0,INDEX(Catégories!$D$20:$R$20,1,'Echantillon (5)'!BD30))</f>
        <v>9. Verre</v>
      </c>
      <c r="BF30" s="38">
        <f t="shared" ca="1" si="21"/>
        <v>0</v>
      </c>
    </row>
    <row r="31" spans="1:59" ht="14.45" x14ac:dyDescent="0.3">
      <c r="A31" s="53">
        <f t="shared" ca="1" si="22"/>
        <v>10</v>
      </c>
      <c r="B31" s="19">
        <f ca="1">IF(A31=0,0,HLOOKUP(A31-1,OFFSET(Catégories!$D$18:$D$19,0,0,2,Catégories!$C$17),2,TRUE))</f>
        <v>3</v>
      </c>
      <c r="C31" s="19">
        <f ca="1">IF(A31=0,0,A31-OFFSET(Catégories!$D$18,0,B31-1,,))</f>
        <v>1</v>
      </c>
      <c r="F31" s="1" t="str">
        <f ca="1">IF(A31=0,0,INDEX(Catégories!$D$20:$R$20,1,'Echantillon (5)'!B31))</f>
        <v xml:space="preserve">3. Cartons </v>
      </c>
      <c r="G31" s="1" t="str">
        <f ca="1">IF(A31=0,0,INDEX(OFFSET(Catégories!$D$21:$D$31,0,0,10,Catégories!$C$17),'Echantillon (5)'!C31,'Echantillon (5)'!B31))</f>
        <v xml:space="preserve">3.1 Emballages cartons plats </v>
      </c>
      <c r="I31" s="41">
        <v>0</v>
      </c>
      <c r="J31" s="41">
        <v>0</v>
      </c>
      <c r="K31" s="41">
        <f t="shared" si="7"/>
        <v>0</v>
      </c>
      <c r="L31" s="6"/>
      <c r="M31" s="38">
        <f t="shared" si="8"/>
        <v>0</v>
      </c>
      <c r="N31" s="38"/>
      <c r="O31" s="38">
        <f t="shared" si="9"/>
        <v>0</v>
      </c>
      <c r="Q31" s="41">
        <v>0</v>
      </c>
      <c r="R31" s="41">
        <v>0</v>
      </c>
      <c r="S31" s="41">
        <f t="shared" si="10"/>
        <v>0</v>
      </c>
      <c r="T31" s="6"/>
      <c r="U31" s="38">
        <f t="shared" si="11"/>
        <v>0</v>
      </c>
      <c r="V31" s="38"/>
      <c r="W31" s="38">
        <f t="shared" si="12"/>
        <v>0</v>
      </c>
      <c r="Y31" s="41">
        <v>0</v>
      </c>
      <c r="Z31" s="41">
        <v>0</v>
      </c>
      <c r="AA31" s="41">
        <f t="shared" si="13"/>
        <v>0</v>
      </c>
      <c r="AB31" s="6"/>
      <c r="AC31" s="38">
        <f t="shared" si="14"/>
        <v>0</v>
      </c>
      <c r="AD31" s="38"/>
      <c r="AE31" s="38">
        <f t="shared" si="15"/>
        <v>0</v>
      </c>
      <c r="AH31" s="41">
        <f t="shared" si="16"/>
        <v>0</v>
      </c>
      <c r="AI31" s="41">
        <f t="shared" si="2"/>
        <v>0</v>
      </c>
      <c r="AJ31" s="41">
        <f t="shared" si="3"/>
        <v>0</v>
      </c>
      <c r="AK31" s="41">
        <f t="shared" ca="1" si="17"/>
        <v>0</v>
      </c>
      <c r="AL31" s="38">
        <f t="shared" ca="1" si="18"/>
        <v>0</v>
      </c>
      <c r="AO31" s="1" t="str">
        <f ca="1">IF(A31=0,0,INDEX(OFFSET(Catégories!$D$21:$D$31,0,0,10,Catégories!$C$17),'Echantillon (5)'!C31,'Echantillon (5)'!B31))</f>
        <v xml:space="preserve">3.1 Emballages cartons plats </v>
      </c>
      <c r="AP31" s="38">
        <f t="shared" ca="1" si="4"/>
        <v>0</v>
      </c>
      <c r="AR31" s="19">
        <f t="shared" si="23"/>
        <v>10</v>
      </c>
      <c r="AS31" s="1" t="str">
        <f>IF(AR31=0,0,INDEX(Catégories!$D$20:$R$20,1,'Echantillon (5)'!AR31))</f>
        <v>10. Métaux</v>
      </c>
      <c r="AT31" s="38">
        <f t="shared" ca="1" si="19"/>
        <v>0.11801450083658672</v>
      </c>
      <c r="AU31" s="19">
        <f t="shared" si="24"/>
        <v>10</v>
      </c>
      <c r="AV31" s="1" t="str">
        <f>IF(AU31=0,0,INDEX(Catégories!$D$20:$R$20,1,'Echantillon (5)'!AU31))</f>
        <v>10. Métaux</v>
      </c>
      <c r="AW31" s="40">
        <f t="shared" ca="1" si="26"/>
        <v>0</v>
      </c>
      <c r="AX31" s="40"/>
      <c r="AY31" s="40">
        <f t="shared" ca="1" si="20"/>
        <v>0</v>
      </c>
      <c r="AZ31" s="7"/>
      <c r="BA31" s="9">
        <f t="shared" ca="1" si="5"/>
        <v>0</v>
      </c>
      <c r="BC31" s="10">
        <f t="shared" ca="1" si="6"/>
        <v>64.907975460122699</v>
      </c>
      <c r="BD31" s="19">
        <f t="shared" si="25"/>
        <v>10</v>
      </c>
      <c r="BE31" s="1" t="str">
        <f>IF(BD31=0,0,INDEX(Catégories!$D$20:$R$20,1,'Echantillon (5)'!BD31))</f>
        <v>10. Métaux</v>
      </c>
      <c r="BF31" s="38">
        <f t="shared" ca="1" si="21"/>
        <v>0.11801450083658672</v>
      </c>
    </row>
    <row r="32" spans="1:59" ht="14.45" x14ac:dyDescent="0.3">
      <c r="A32" s="53">
        <f t="shared" ca="1" si="22"/>
        <v>11</v>
      </c>
      <c r="B32" s="19">
        <f ca="1">IF(A32=0,0,HLOOKUP(A32-1,OFFSET(Catégories!$D$18:$D$19,0,0,2,Catégories!$C$17),2,TRUE))</f>
        <v>3</v>
      </c>
      <c r="C32" s="19">
        <f ca="1">IF(A32=0,0,A32-OFFSET(Catégories!$D$18,0,B32-1,,))</f>
        <v>2</v>
      </c>
      <c r="F32" s="1" t="str">
        <f ca="1">IF(A32=0,0,INDEX(Catégories!$D$20:$R$20,1,'Echantillon (5)'!B32))</f>
        <v xml:space="preserve">3. Cartons </v>
      </c>
      <c r="G32" s="1" t="str">
        <f ca="1">IF(A32=0,0,INDEX(OFFSET(Catégories!$D$21:$D$31,0,0,10,Catégories!$C$17),'Echantillon (5)'!C32,'Echantillon (5)'!B32))</f>
        <v>3.2 Emballages cartons ondulés</v>
      </c>
      <c r="I32" s="41">
        <v>0</v>
      </c>
      <c r="J32" s="41">
        <v>0</v>
      </c>
      <c r="K32" s="41">
        <f t="shared" si="7"/>
        <v>0</v>
      </c>
      <c r="L32" s="6"/>
      <c r="M32" s="38">
        <f t="shared" si="8"/>
        <v>0</v>
      </c>
      <c r="N32" s="38"/>
      <c r="O32" s="38">
        <f t="shared" si="9"/>
        <v>0</v>
      </c>
      <c r="Q32" s="41">
        <v>0</v>
      </c>
      <c r="R32" s="41">
        <v>0</v>
      </c>
      <c r="S32" s="41">
        <f t="shared" si="10"/>
        <v>0</v>
      </c>
      <c r="T32" s="6"/>
      <c r="U32" s="38">
        <f t="shared" si="11"/>
        <v>0</v>
      </c>
      <c r="V32" s="38"/>
      <c r="W32" s="38">
        <f t="shared" si="12"/>
        <v>0</v>
      </c>
      <c r="Y32" s="41">
        <v>0</v>
      </c>
      <c r="Z32" s="41">
        <v>0</v>
      </c>
      <c r="AA32" s="41">
        <f t="shared" si="13"/>
        <v>0</v>
      </c>
      <c r="AB32" s="6"/>
      <c r="AC32" s="38">
        <f t="shared" si="14"/>
        <v>0</v>
      </c>
      <c r="AD32" s="38"/>
      <c r="AE32" s="38">
        <f t="shared" si="15"/>
        <v>0</v>
      </c>
      <c r="AH32" s="41">
        <f t="shared" si="16"/>
        <v>0</v>
      </c>
      <c r="AI32" s="41">
        <f t="shared" si="2"/>
        <v>0</v>
      </c>
      <c r="AJ32" s="41">
        <f t="shared" si="3"/>
        <v>0</v>
      </c>
      <c r="AK32" s="41">
        <f t="shared" ca="1" si="17"/>
        <v>0</v>
      </c>
      <c r="AL32" s="38">
        <f t="shared" ca="1" si="18"/>
        <v>0</v>
      </c>
      <c r="AO32" s="1" t="str">
        <f ca="1">IF(A32=0,0,INDEX(OFFSET(Catégories!$D$21:$D$31,0,0,10,Catégories!$C$17),'Echantillon (5)'!C32,'Echantillon (5)'!B32))</f>
        <v>3.2 Emballages cartons ondulés</v>
      </c>
      <c r="AP32" s="38">
        <f t="shared" ca="1" si="4"/>
        <v>0</v>
      </c>
      <c r="AR32" s="19">
        <f t="shared" si="23"/>
        <v>11</v>
      </c>
      <c r="AS32" s="1" t="str">
        <f>IF(AR32=0,0,INDEX(Catégories!$D$20:$R$20,1,'Echantillon (5)'!AR32))</f>
        <v>11. incombustibles non classés</v>
      </c>
      <c r="AT32" s="38">
        <f t="shared" ca="1" si="19"/>
        <v>0</v>
      </c>
      <c r="AU32" s="19">
        <f t="shared" si="24"/>
        <v>11</v>
      </c>
      <c r="AV32" s="1" t="str">
        <f>IF(AU32=0,0,INDEX(Catégories!$D$20:$R$20,1,'Echantillon (5)'!AU32))</f>
        <v>11. incombustibles non classés</v>
      </c>
      <c r="AW32" s="40">
        <f t="shared" ca="1" si="26"/>
        <v>0</v>
      </c>
      <c r="AX32" s="40"/>
      <c r="AY32" s="40">
        <f t="shared" ca="1" si="20"/>
        <v>0</v>
      </c>
      <c r="AZ32" s="7"/>
      <c r="BA32" s="9">
        <f t="shared" ca="1" si="5"/>
        <v>0</v>
      </c>
      <c r="BC32" s="10">
        <f t="shared" ca="1" si="6"/>
        <v>0</v>
      </c>
      <c r="BD32" s="19">
        <f t="shared" si="25"/>
        <v>11</v>
      </c>
      <c r="BE32" s="1" t="str">
        <f>IF(BD32=0,0,INDEX(Catégories!$D$20:$R$20,1,'Echantillon (5)'!BD32))</f>
        <v>11. incombustibles non classés</v>
      </c>
      <c r="BF32" s="38">
        <f t="shared" ca="1" si="21"/>
        <v>0</v>
      </c>
    </row>
    <row r="33" spans="1:58" ht="14.45" x14ac:dyDescent="0.3">
      <c r="A33" s="53">
        <f t="shared" ca="1" si="22"/>
        <v>12</v>
      </c>
      <c r="B33" s="19">
        <f ca="1">IF(A33=0,0,HLOOKUP(A33-1,OFFSET(Catégories!$D$18:$D$19,0,0,2,Catégories!$C$17),2,TRUE))</f>
        <v>3</v>
      </c>
      <c r="C33" s="19">
        <f ca="1">IF(A33=0,0,A33-OFFSET(Catégories!$D$18,0,B33-1,,))</f>
        <v>3</v>
      </c>
      <c r="F33" s="1" t="str">
        <f ca="1">IF(A33=0,0,INDEX(Catégories!$D$20:$R$20,1,'Echantillon (5)'!B33))</f>
        <v xml:space="preserve">3. Cartons </v>
      </c>
      <c r="G33" s="1" t="str">
        <f ca="1">IF(A33=0,0,INDEX(OFFSET(Catégories!$D$21:$D$31,0,0,10,Catégories!$C$17),'Echantillon (5)'!C33,'Echantillon (5)'!B33))</f>
        <v xml:space="preserve">3.3 Autres cartons </v>
      </c>
      <c r="I33" s="41">
        <v>0</v>
      </c>
      <c r="J33" s="41">
        <v>0</v>
      </c>
      <c r="K33" s="41">
        <f t="shared" si="7"/>
        <v>0</v>
      </c>
      <c r="L33" s="6"/>
      <c r="M33" s="38">
        <f t="shared" si="8"/>
        <v>0</v>
      </c>
      <c r="N33" s="38"/>
      <c r="O33" s="38">
        <f t="shared" si="9"/>
        <v>0</v>
      </c>
      <c r="Q33" s="41">
        <v>0</v>
      </c>
      <c r="R33" s="41">
        <v>0</v>
      </c>
      <c r="S33" s="41">
        <f t="shared" si="10"/>
        <v>0</v>
      </c>
      <c r="T33" s="6"/>
      <c r="U33" s="38">
        <f t="shared" si="11"/>
        <v>0</v>
      </c>
      <c r="V33" s="38"/>
      <c r="W33" s="38">
        <f t="shared" si="12"/>
        <v>0</v>
      </c>
      <c r="Y33" s="41">
        <v>0</v>
      </c>
      <c r="Z33" s="41">
        <v>0</v>
      </c>
      <c r="AA33" s="41">
        <f t="shared" si="13"/>
        <v>0</v>
      </c>
      <c r="AB33" s="6"/>
      <c r="AC33" s="38">
        <f t="shared" si="14"/>
        <v>0</v>
      </c>
      <c r="AD33" s="38"/>
      <c r="AE33" s="38">
        <f t="shared" si="15"/>
        <v>0</v>
      </c>
      <c r="AH33" s="41">
        <f t="shared" si="16"/>
        <v>0</v>
      </c>
      <c r="AI33" s="41">
        <f t="shared" si="2"/>
        <v>0</v>
      </c>
      <c r="AJ33" s="41">
        <f t="shared" si="3"/>
        <v>0</v>
      </c>
      <c r="AK33" s="41">
        <f t="shared" ca="1" si="17"/>
        <v>0</v>
      </c>
      <c r="AL33" s="38">
        <f t="shared" ca="1" si="18"/>
        <v>0</v>
      </c>
      <c r="AO33" s="1" t="str">
        <f ca="1">IF(A33=0,0,INDEX(OFFSET(Catégories!$D$21:$D$31,0,0,10,Catégories!$C$17),'Echantillon (5)'!C33,'Echantillon (5)'!B33))</f>
        <v xml:space="preserve">3.3 Autres cartons </v>
      </c>
      <c r="AP33" s="38">
        <f t="shared" ca="1" si="4"/>
        <v>0</v>
      </c>
      <c r="AR33" s="19">
        <f t="shared" si="23"/>
        <v>12</v>
      </c>
      <c r="AS33" s="1" t="str">
        <f>IF(AR33=0,0,INDEX(Catégories!$D$20:$R$20,1,'Echantillon (5)'!AR33))</f>
        <v>12. Déchets
 dangereux</v>
      </c>
      <c r="AT33" s="38">
        <f t="shared" ca="1" si="19"/>
        <v>0</v>
      </c>
      <c r="AU33" s="19">
        <f t="shared" si="24"/>
        <v>12</v>
      </c>
      <c r="AV33" s="1" t="str">
        <f>IF(AU33=0,0,INDEX(Catégories!$D$20:$R$20,1,'Echantillon (5)'!AU33))</f>
        <v>12. Déchets
 dangereux</v>
      </c>
      <c r="AW33" s="40">
        <f t="shared" ca="1" si="26"/>
        <v>0</v>
      </c>
      <c r="AX33" s="40"/>
      <c r="AY33" s="40">
        <f t="shared" ca="1" si="20"/>
        <v>0</v>
      </c>
      <c r="AZ33" s="7"/>
      <c r="BA33" s="9">
        <f t="shared" ca="1" si="5"/>
        <v>0</v>
      </c>
      <c r="BC33" s="10">
        <f t="shared" ca="1" si="6"/>
        <v>0</v>
      </c>
      <c r="BD33" s="19">
        <f t="shared" si="25"/>
        <v>12</v>
      </c>
      <c r="BE33" s="1" t="str">
        <f>IF(BD33=0,0,INDEX(Catégories!$D$20:$R$20,1,'Echantillon (5)'!BD33))</f>
        <v>12. Déchets
 dangereux</v>
      </c>
      <c r="BF33" s="38">
        <f t="shared" ca="1" si="21"/>
        <v>0</v>
      </c>
    </row>
    <row r="34" spans="1:58" ht="14.45" x14ac:dyDescent="0.3">
      <c r="A34" s="53">
        <f t="shared" ca="1" si="22"/>
        <v>13</v>
      </c>
      <c r="B34" s="19">
        <f ca="1">IF(A34=0,0,HLOOKUP(A34-1,OFFSET(Catégories!$D$18:$D$19,0,0,2,Catégories!$C$17),2,TRUE))</f>
        <v>4</v>
      </c>
      <c r="C34" s="19">
        <f ca="1">IF(A34=0,0,A34-OFFSET(Catégories!$D$18,0,B34-1,,))</f>
        <v>1</v>
      </c>
      <c r="F34" s="1" t="str">
        <f ca="1">IF(A34=0,0,INDEX(Catégories!$D$20:$R$20,1,'Echantillon (5)'!B34))</f>
        <v>4. Composites</v>
      </c>
      <c r="G34" s="1" t="str">
        <f ca="1">IF(A34=0,0,INDEX(OFFSET(Catégories!$D$21:$D$31,0,0,10,Catégories!$C$17),'Echantillon (5)'!C34,'Echantillon (5)'!B34))</f>
        <v>4.1 Composites ELA</v>
      </c>
      <c r="I34" s="41">
        <v>0</v>
      </c>
      <c r="J34" s="41">
        <v>0</v>
      </c>
      <c r="K34" s="41">
        <f t="shared" si="7"/>
        <v>0</v>
      </c>
      <c r="L34" s="6"/>
      <c r="M34" s="38">
        <f t="shared" si="8"/>
        <v>0</v>
      </c>
      <c r="N34" s="38"/>
      <c r="O34" s="38">
        <f t="shared" si="9"/>
        <v>0</v>
      </c>
      <c r="Q34" s="41">
        <v>2</v>
      </c>
      <c r="R34" s="41">
        <v>0</v>
      </c>
      <c r="S34" s="41">
        <f t="shared" si="10"/>
        <v>2</v>
      </c>
      <c r="T34" s="6"/>
      <c r="U34" s="38">
        <f t="shared" ca="1" si="11"/>
        <v>1</v>
      </c>
      <c r="V34" s="38"/>
      <c r="W34" s="38">
        <f t="shared" si="12"/>
        <v>0.12269938650306748</v>
      </c>
      <c r="Y34" s="41">
        <v>0</v>
      </c>
      <c r="Z34" s="41">
        <v>0</v>
      </c>
      <c r="AA34" s="41">
        <f t="shared" si="13"/>
        <v>0</v>
      </c>
      <c r="AB34" s="6"/>
      <c r="AC34" s="38">
        <f t="shared" si="14"/>
        <v>0</v>
      </c>
      <c r="AD34" s="38"/>
      <c r="AE34" s="38">
        <f t="shared" si="15"/>
        <v>0</v>
      </c>
      <c r="AH34" s="41">
        <f t="shared" si="16"/>
        <v>0</v>
      </c>
      <c r="AI34" s="41">
        <f t="shared" si="2"/>
        <v>25.963190184049079</v>
      </c>
      <c r="AJ34" s="41">
        <f t="shared" si="3"/>
        <v>0</v>
      </c>
      <c r="AK34" s="41">
        <f t="shared" ca="1" si="17"/>
        <v>25.963190184049079</v>
      </c>
      <c r="AL34" s="38">
        <f t="shared" ca="1" si="18"/>
        <v>1</v>
      </c>
      <c r="AO34" s="1" t="str">
        <f ca="1">IF(A34=0,0,INDEX(OFFSET(Catégories!$D$21:$D$31,0,0,10,Catégories!$C$17),'Echantillon (5)'!C34,'Echantillon (5)'!B34))</f>
        <v>4.1 Composites ELA</v>
      </c>
      <c r="AP34" s="38">
        <f t="shared" ca="1" si="4"/>
        <v>4.7205800334634687E-2</v>
      </c>
      <c r="AR34" s="19">
        <f t="shared" si="23"/>
        <v>13</v>
      </c>
      <c r="AS34" s="1" t="str">
        <f>IF(AR34=0,0,INDEX(Catégories!$D$20:$R$20,1,'Echantillon (5)'!AR34))</f>
        <v>13. Fines</v>
      </c>
      <c r="AT34" s="38">
        <f t="shared" ca="1" si="19"/>
        <v>0.26930909090909094</v>
      </c>
      <c r="AU34" s="19">
        <f t="shared" si="24"/>
        <v>13</v>
      </c>
      <c r="AV34" s="1" t="str">
        <f>IF(AU34=0,0,INDEX(Catégories!$D$20:$R$20,1,'Echantillon (5)'!AU34))</f>
        <v>13. Fines</v>
      </c>
      <c r="AW34" s="40">
        <f t="shared" ca="1" si="26"/>
        <v>0</v>
      </c>
      <c r="AX34" s="40"/>
      <c r="AY34" s="40">
        <f t="shared" ca="1" si="20"/>
        <v>0</v>
      </c>
      <c r="AZ34" s="7"/>
      <c r="BA34" s="9">
        <f t="shared" ca="1" si="5"/>
        <v>0</v>
      </c>
      <c r="BC34" s="10">
        <f t="shared" si="6"/>
        <v>21.16</v>
      </c>
      <c r="BD34" s="19">
        <f t="shared" si="25"/>
        <v>13</v>
      </c>
      <c r="BE34" s="1" t="str">
        <f>IF(BD34=0,0,INDEX(Catégories!$D$20:$R$20,1,'Echantillon (5)'!BD34))</f>
        <v>13. Fines</v>
      </c>
      <c r="BF34" s="38">
        <f t="shared" ca="1" si="21"/>
        <v>3.847272727272727E-2</v>
      </c>
    </row>
    <row r="35" spans="1:58" ht="14.45" x14ac:dyDescent="0.3">
      <c r="A35" s="53">
        <f t="shared" ca="1" si="22"/>
        <v>14</v>
      </c>
      <c r="B35" s="19">
        <f ca="1">IF(A35=0,0,HLOOKUP(A35-1,OFFSET(Catégories!$D$18:$D$19,0,0,2,Catégories!$C$17),2,TRUE))</f>
        <v>4</v>
      </c>
      <c r="C35" s="19">
        <f ca="1">IF(A35=0,0,A35-OFFSET(Catégories!$D$18,0,B35-1,,))</f>
        <v>2</v>
      </c>
      <c r="F35" s="1" t="str">
        <f ca="1">IF(A35=0,0,INDEX(Catégories!$D$20:$R$20,1,'Echantillon (5)'!B35))</f>
        <v>4. Composites</v>
      </c>
      <c r="G35" s="1" t="str">
        <f ca="1">IF(A35=0,0,INDEX(OFFSET(Catégories!$D$21:$D$31,0,0,10,Catégories!$C$17),'Echantillon (5)'!C35,'Echantillon (5)'!B35))</f>
        <v>4.2 PAM</v>
      </c>
      <c r="I35" s="41">
        <v>0</v>
      </c>
      <c r="J35" s="41">
        <v>0</v>
      </c>
      <c r="K35" s="41">
        <f t="shared" si="7"/>
        <v>0</v>
      </c>
      <c r="L35" s="6"/>
      <c r="M35" s="38">
        <f t="shared" si="8"/>
        <v>0</v>
      </c>
      <c r="N35" s="38"/>
      <c r="O35" s="38">
        <f t="shared" si="9"/>
        <v>0</v>
      </c>
      <c r="Q35" s="41">
        <v>0</v>
      </c>
      <c r="R35" s="41">
        <v>0</v>
      </c>
      <c r="S35" s="41">
        <f t="shared" si="10"/>
        <v>0</v>
      </c>
      <c r="T35" s="6"/>
      <c r="U35" s="38">
        <f t="shared" si="11"/>
        <v>0</v>
      </c>
      <c r="V35" s="38"/>
      <c r="W35" s="38">
        <f t="shared" si="12"/>
        <v>0</v>
      </c>
      <c r="Y35" s="41">
        <v>0</v>
      </c>
      <c r="Z35" s="41">
        <v>0</v>
      </c>
      <c r="AA35" s="41">
        <f t="shared" si="13"/>
        <v>0</v>
      </c>
      <c r="AB35" s="6"/>
      <c r="AC35" s="38">
        <f t="shared" si="14"/>
        <v>0</v>
      </c>
      <c r="AD35" s="38"/>
      <c r="AE35" s="38">
        <f t="shared" si="15"/>
        <v>0</v>
      </c>
      <c r="AH35" s="41">
        <f t="shared" si="16"/>
        <v>0</v>
      </c>
      <c r="AI35" s="41">
        <f t="shared" si="2"/>
        <v>0</v>
      </c>
      <c r="AJ35" s="41">
        <f t="shared" si="3"/>
        <v>0</v>
      </c>
      <c r="AK35" s="41">
        <f t="shared" ca="1" si="17"/>
        <v>0</v>
      </c>
      <c r="AL35" s="38">
        <f t="shared" ca="1" si="18"/>
        <v>0</v>
      </c>
      <c r="AO35" s="1" t="str">
        <f ca="1">IF(A35=0,0,INDEX(OFFSET(Catégories!$D$21:$D$31,0,0,10,Catégories!$C$17),'Echantillon (5)'!C35,'Echantillon (5)'!B35))</f>
        <v>4.2 PAM</v>
      </c>
      <c r="AP35" s="38">
        <f t="shared" ca="1" si="4"/>
        <v>0</v>
      </c>
      <c r="AR35" s="19">
        <f t="shared" si="23"/>
        <v>0</v>
      </c>
      <c r="AS35" s="1">
        <f>IF(AR35=0,0,INDEX(Catégories!$D$20:$R$20,1,'Echantillon (5)'!AR35))</f>
        <v>0</v>
      </c>
      <c r="AT35" s="38">
        <f t="shared" ca="1" si="19"/>
        <v>0</v>
      </c>
      <c r="AU35" s="19">
        <f t="shared" si="24"/>
        <v>0</v>
      </c>
      <c r="AV35" s="1">
        <f>IF(AU35=0,0,INDEX(Catégories!$D$20:$R$20,1,'Echantillon (5)'!AU35))</f>
        <v>0</v>
      </c>
      <c r="AW35" s="38">
        <f t="shared" ca="1" si="26"/>
        <v>0</v>
      </c>
      <c r="AX35" s="38"/>
      <c r="AY35" s="40">
        <f t="shared" ca="1" si="20"/>
        <v>0</v>
      </c>
      <c r="AZ35" s="7"/>
      <c r="BA35" s="9">
        <f t="shared" ca="1" si="5"/>
        <v>0</v>
      </c>
      <c r="BC35" s="10">
        <f t="shared" ca="1" si="6"/>
        <v>0</v>
      </c>
      <c r="BD35" s="19">
        <f t="shared" si="25"/>
        <v>0</v>
      </c>
      <c r="BE35" s="1">
        <f>IF(BD35=0,0,INDEX(Catégories!$D$20:$R$20,1,'Echantillon (5)'!BD35))</f>
        <v>0</v>
      </c>
      <c r="BF35" s="38">
        <f t="shared" ca="1" si="21"/>
        <v>0</v>
      </c>
    </row>
    <row r="36" spans="1:58" ht="14.45" x14ac:dyDescent="0.3">
      <c r="A36" s="53">
        <f t="shared" ca="1" si="22"/>
        <v>15</v>
      </c>
      <c r="B36" s="19">
        <f ca="1">IF(A36=0,0,HLOOKUP(A36-1,OFFSET(Catégories!$D$18:$D$19,0,0,2,Catégories!$C$17),2,TRUE))</f>
        <v>4</v>
      </c>
      <c r="C36" s="19">
        <f ca="1">IF(A36=0,0,A36-OFFSET(Catégories!$D$18,0,B36-1,,))</f>
        <v>3</v>
      </c>
      <c r="F36" s="1" t="str">
        <f ca="1">IF(A36=0,0,INDEX(Catégories!$D$20:$R$20,1,'Echantillon (5)'!B36))</f>
        <v>4. Composites</v>
      </c>
      <c r="G36" s="1" t="str">
        <f ca="1">IF(A36=0,0,INDEX(OFFSET(Catégories!$D$21:$D$31,0,0,10,Catégories!$C$17),'Echantillon (5)'!C36,'Echantillon (5)'!B36))</f>
        <v>4.3 Autres emballages composites</v>
      </c>
      <c r="I36" s="41">
        <v>0</v>
      </c>
      <c r="J36" s="41">
        <v>0</v>
      </c>
      <c r="K36" s="41">
        <f t="shared" si="7"/>
        <v>0</v>
      </c>
      <c r="L36" s="6"/>
      <c r="M36" s="38">
        <f t="shared" si="8"/>
        <v>0</v>
      </c>
      <c r="N36" s="38"/>
      <c r="O36" s="38">
        <f t="shared" si="9"/>
        <v>0</v>
      </c>
      <c r="Q36" s="41">
        <v>0</v>
      </c>
      <c r="R36" s="41">
        <v>0</v>
      </c>
      <c r="S36" s="41">
        <f t="shared" si="10"/>
        <v>0</v>
      </c>
      <c r="T36" s="6"/>
      <c r="U36" s="38">
        <f t="shared" si="11"/>
        <v>0</v>
      </c>
      <c r="V36" s="38"/>
      <c r="W36" s="38">
        <f t="shared" si="12"/>
        <v>0</v>
      </c>
      <c r="Y36" s="41">
        <v>0</v>
      </c>
      <c r="Z36" s="41">
        <v>0</v>
      </c>
      <c r="AA36" s="41">
        <f t="shared" si="13"/>
        <v>0</v>
      </c>
      <c r="AB36" s="6"/>
      <c r="AC36" s="38">
        <f t="shared" si="14"/>
        <v>0</v>
      </c>
      <c r="AD36" s="38"/>
      <c r="AE36" s="38">
        <f t="shared" si="15"/>
        <v>0</v>
      </c>
      <c r="AH36" s="41">
        <f t="shared" si="16"/>
        <v>0</v>
      </c>
      <c r="AI36" s="41">
        <f t="shared" si="2"/>
        <v>0</v>
      </c>
      <c r="AJ36" s="41">
        <f t="shared" si="3"/>
        <v>0</v>
      </c>
      <c r="AK36" s="41">
        <f t="shared" ca="1" si="17"/>
        <v>0</v>
      </c>
      <c r="AL36" s="38">
        <f t="shared" ca="1" si="18"/>
        <v>0</v>
      </c>
      <c r="AO36" s="1" t="str">
        <f ca="1">IF(A36=0,0,INDEX(OFFSET(Catégories!$D$21:$D$31,0,0,10,Catégories!$C$17),'Echantillon (5)'!C36,'Echantillon (5)'!B36))</f>
        <v>4.3 Autres emballages composites</v>
      </c>
      <c r="AP36" s="38">
        <f t="shared" ca="1" si="4"/>
        <v>0</v>
      </c>
      <c r="AR36" s="19">
        <f t="shared" si="23"/>
        <v>0</v>
      </c>
      <c r="AS36" s="1">
        <f>IF(AR36=0,0,INDEX(Catégories!$D$20:$R$20,1,'Echantillon (5)'!AR36))</f>
        <v>0</v>
      </c>
      <c r="AT36" s="38">
        <f t="shared" ca="1" si="19"/>
        <v>0</v>
      </c>
      <c r="AU36" s="19">
        <f t="shared" si="24"/>
        <v>0</v>
      </c>
      <c r="AV36" s="1">
        <f>IF(AU36=0,0,INDEX(Catégories!$D$20:$R$20,1,'Echantillon (5)'!AU36))</f>
        <v>0</v>
      </c>
      <c r="AW36" s="38">
        <f t="shared" ca="1" si="26"/>
        <v>0</v>
      </c>
      <c r="AX36" s="38"/>
      <c r="AY36" s="40">
        <f t="shared" ca="1" si="20"/>
        <v>0</v>
      </c>
      <c r="AZ36" s="7"/>
      <c r="BA36" s="9">
        <f t="shared" ca="1" si="5"/>
        <v>0</v>
      </c>
      <c r="BC36" s="10">
        <f t="shared" ca="1" si="6"/>
        <v>0</v>
      </c>
      <c r="BD36" s="19">
        <f t="shared" si="25"/>
        <v>0</v>
      </c>
      <c r="BE36" s="1">
        <f>IF(BD36=0,0,INDEX(Catégories!$D$20:$R$20,1,'Echantillon (5)'!BD36))</f>
        <v>0</v>
      </c>
      <c r="BF36" s="38">
        <f t="shared" ca="1" si="21"/>
        <v>0</v>
      </c>
    </row>
    <row r="37" spans="1:58" ht="14.45" x14ac:dyDescent="0.3">
      <c r="A37" s="53">
        <f t="shared" ca="1" si="22"/>
        <v>16</v>
      </c>
      <c r="B37" s="19">
        <f ca="1">IF(A37=0,0,HLOOKUP(A37-1,OFFSET(Catégories!$D$18:$D$19,0,0,2,Catégories!$C$17),2,TRUE))</f>
        <v>5</v>
      </c>
      <c r="C37" s="19">
        <f ca="1">IF(A37=0,0,A37-OFFSET(Catégories!$D$18,0,B37-1,,))</f>
        <v>1</v>
      </c>
      <c r="F37" s="1" t="str">
        <f ca="1">IF(A37=0,0,INDEX(Catégories!$D$20:$R$20,1,'Echantillon (5)'!B37))</f>
        <v xml:space="preserve">5. Textiles </v>
      </c>
      <c r="G37" s="1" t="str">
        <f ca="1">IF(A37=0,0,INDEX(OFFSET(Catégories!$D$21:$D$31,0,0,10,Catégories!$C$17),'Echantillon (5)'!C37,'Echantillon (5)'!B37))</f>
        <v>5. Textiles</v>
      </c>
      <c r="I37" s="41">
        <v>0</v>
      </c>
      <c r="J37" s="41">
        <v>0</v>
      </c>
      <c r="K37" s="41">
        <f t="shared" si="7"/>
        <v>0</v>
      </c>
      <c r="L37" s="6"/>
      <c r="M37" s="38">
        <f t="shared" si="8"/>
        <v>0</v>
      </c>
      <c r="N37" s="38"/>
      <c r="O37" s="38">
        <f t="shared" si="9"/>
        <v>0</v>
      </c>
      <c r="Q37" s="41">
        <v>0</v>
      </c>
      <c r="R37" s="41">
        <v>0</v>
      </c>
      <c r="S37" s="41">
        <f t="shared" si="10"/>
        <v>0</v>
      </c>
      <c r="T37" s="6"/>
      <c r="U37" s="38">
        <f t="shared" si="11"/>
        <v>0</v>
      </c>
      <c r="V37" s="38"/>
      <c r="W37" s="38">
        <f t="shared" si="12"/>
        <v>0</v>
      </c>
      <c r="Y37" s="41">
        <v>0</v>
      </c>
      <c r="Z37" s="41">
        <v>0</v>
      </c>
      <c r="AA37" s="41">
        <f t="shared" si="13"/>
        <v>0</v>
      </c>
      <c r="AB37" s="6"/>
      <c r="AC37" s="38">
        <f t="shared" si="14"/>
        <v>0</v>
      </c>
      <c r="AD37" s="38"/>
      <c r="AE37" s="38">
        <f t="shared" si="15"/>
        <v>0</v>
      </c>
      <c r="AH37" s="41">
        <f t="shared" si="16"/>
        <v>0</v>
      </c>
      <c r="AI37" s="41">
        <f t="shared" si="2"/>
        <v>0</v>
      </c>
      <c r="AJ37" s="41">
        <f t="shared" si="3"/>
        <v>0</v>
      </c>
      <c r="AK37" s="41">
        <f t="shared" ca="1" si="17"/>
        <v>0</v>
      </c>
      <c r="AL37" s="38">
        <f t="shared" ca="1" si="18"/>
        <v>0</v>
      </c>
      <c r="AO37" s="1" t="str">
        <f ca="1">IF(A37=0,0,INDEX(OFFSET(Catégories!$D$21:$D$31,0,0,10,Catégories!$C$17),'Echantillon (5)'!C37,'Echantillon (5)'!B37))</f>
        <v>5. Textiles</v>
      </c>
      <c r="AP37" s="38">
        <f t="shared" ca="1" si="4"/>
        <v>0</v>
      </c>
      <c r="AR37" s="19">
        <f t="shared" si="23"/>
        <v>0</v>
      </c>
      <c r="AS37" s="1">
        <f>IF(AR37=0,0,INDEX(Catégories!$D$20:$R$20,1,'Echantillon (5)'!AR37))</f>
        <v>0</v>
      </c>
      <c r="AT37" s="38">
        <f t="shared" ca="1" si="19"/>
        <v>0</v>
      </c>
      <c r="AU37" s="19">
        <f t="shared" si="24"/>
        <v>0</v>
      </c>
      <c r="AV37" s="1">
        <f>IF(AU37=0,0,INDEX(Catégories!$D$20:$R$20,1,'Echantillon (5)'!AU37))</f>
        <v>0</v>
      </c>
      <c r="AW37" s="38">
        <f t="shared" ca="1" si="26"/>
        <v>0</v>
      </c>
      <c r="AX37" s="38"/>
      <c r="AY37" s="40">
        <f t="shared" ca="1" si="20"/>
        <v>0</v>
      </c>
      <c r="AZ37" s="7"/>
      <c r="BA37" s="9">
        <f t="shared" ca="1" si="5"/>
        <v>0</v>
      </c>
      <c r="BC37" s="10">
        <f t="shared" ca="1" si="6"/>
        <v>0</v>
      </c>
      <c r="BD37" s="19">
        <f t="shared" si="25"/>
        <v>0</v>
      </c>
      <c r="BE37" s="1">
        <f>IF(BD37=0,0,INDEX(Catégories!$D$20:$R$20,1,'Echantillon (5)'!BD37))</f>
        <v>0</v>
      </c>
      <c r="BF37" s="38">
        <f t="shared" ca="1" si="21"/>
        <v>0</v>
      </c>
    </row>
    <row r="38" spans="1:58" ht="14.45" x14ac:dyDescent="0.3">
      <c r="A38" s="53">
        <f t="shared" ca="1" si="22"/>
        <v>17</v>
      </c>
      <c r="B38" s="19">
        <f ca="1">IF(A38=0,0,HLOOKUP(A38-1,OFFSET(Catégories!$D$18:$D$19,0,0,2,Catégories!$C$17),2,TRUE))</f>
        <v>6</v>
      </c>
      <c r="C38" s="19">
        <f ca="1">IF(A38=0,0,A38-OFFSET(Catégories!$D$18,0,B38-1,,))</f>
        <v>1</v>
      </c>
      <c r="F38" s="1" t="str">
        <f ca="1">IF(A38=0,0,INDEX(Catégories!$D$20:$R$20,1,'Echantillon (5)'!B38))</f>
        <v>6. Textiles sanitaires</v>
      </c>
      <c r="G38" s="1" t="str">
        <f ca="1">IF(A38=0,0,INDEX(OFFSET(Catégories!$D$21:$D$31,0,0,10,Catégories!$C$17),'Echantillon (5)'!C38,'Echantillon (5)'!B38))</f>
        <v xml:space="preserve">6.1 Fraction hygiénique </v>
      </c>
      <c r="I38" s="41">
        <v>0</v>
      </c>
      <c r="J38" s="41">
        <v>0</v>
      </c>
      <c r="K38" s="41">
        <f t="shared" si="7"/>
        <v>0</v>
      </c>
      <c r="L38" s="6"/>
      <c r="M38" s="38">
        <f t="shared" si="8"/>
        <v>0</v>
      </c>
      <c r="N38" s="38"/>
      <c r="O38" s="38">
        <f t="shared" si="9"/>
        <v>0</v>
      </c>
      <c r="Q38" s="41">
        <v>0</v>
      </c>
      <c r="R38" s="41">
        <v>0</v>
      </c>
      <c r="S38" s="41">
        <f t="shared" si="10"/>
        <v>0</v>
      </c>
      <c r="T38" s="6"/>
      <c r="U38" s="38">
        <f t="shared" si="11"/>
        <v>0</v>
      </c>
      <c r="V38" s="38"/>
      <c r="W38" s="38">
        <f t="shared" si="12"/>
        <v>0</v>
      </c>
      <c r="Y38" s="41">
        <v>0</v>
      </c>
      <c r="Z38" s="41">
        <v>0</v>
      </c>
      <c r="AA38" s="41">
        <f t="shared" si="13"/>
        <v>0</v>
      </c>
      <c r="AB38" s="6"/>
      <c r="AC38" s="38">
        <f t="shared" si="14"/>
        <v>0</v>
      </c>
      <c r="AD38" s="38"/>
      <c r="AE38" s="38">
        <f t="shared" si="15"/>
        <v>0</v>
      </c>
      <c r="AH38" s="41">
        <f t="shared" si="16"/>
        <v>0</v>
      </c>
      <c r="AI38" s="41">
        <f t="shared" si="2"/>
        <v>0</v>
      </c>
      <c r="AJ38" s="41">
        <f t="shared" si="3"/>
        <v>0</v>
      </c>
      <c r="AK38" s="41">
        <f t="shared" ca="1" si="17"/>
        <v>0</v>
      </c>
      <c r="AL38" s="38">
        <f t="shared" ca="1" si="18"/>
        <v>0</v>
      </c>
      <c r="AO38" s="1" t="str">
        <f ca="1">IF(A38=0,0,INDEX(OFFSET(Catégories!$D$21:$D$31,0,0,10,Catégories!$C$17),'Echantillon (5)'!C38,'Echantillon (5)'!B38))</f>
        <v xml:space="preserve">6.1 Fraction hygiénique </v>
      </c>
      <c r="AP38" s="38">
        <f t="shared" ca="1" si="4"/>
        <v>0</v>
      </c>
      <c r="AR38" s="19">
        <f t="shared" si="23"/>
        <v>0</v>
      </c>
      <c r="AS38" s="1">
        <f>IF(AR38=0,0,INDEX(Catégories!$D$20:$R$20,1,'Echantillon (5)'!AR38))</f>
        <v>0</v>
      </c>
      <c r="AT38" s="38">
        <f t="shared" ca="1" si="19"/>
        <v>0</v>
      </c>
      <c r="AU38" s="19">
        <f t="shared" si="24"/>
        <v>0</v>
      </c>
      <c r="AV38" s="1">
        <f>IF(AU38=0,0,INDEX(Catégories!$D$20:$R$20,1,'Echantillon (5)'!AU38))</f>
        <v>0</v>
      </c>
      <c r="AW38" s="38">
        <f t="shared" ca="1" si="26"/>
        <v>0</v>
      </c>
      <c r="AX38" s="38"/>
      <c r="AY38" s="40">
        <f t="shared" ca="1" si="20"/>
        <v>0</v>
      </c>
      <c r="AZ38" s="7"/>
      <c r="BA38" s="9">
        <f t="shared" ca="1" si="5"/>
        <v>0</v>
      </c>
      <c r="BC38" s="10">
        <f t="shared" ca="1" si="6"/>
        <v>0</v>
      </c>
      <c r="BD38" s="19">
        <f t="shared" si="25"/>
        <v>0</v>
      </c>
      <c r="BE38" s="1">
        <f>IF(BD38=0,0,INDEX(Catégories!$D$20:$R$20,1,'Echantillon (5)'!BD38))</f>
        <v>0</v>
      </c>
      <c r="BF38" s="38">
        <f t="shared" ca="1" si="21"/>
        <v>0</v>
      </c>
    </row>
    <row r="39" spans="1:58" ht="14.45" x14ac:dyDescent="0.3">
      <c r="A39" s="53">
        <f t="shared" ca="1" si="22"/>
        <v>18</v>
      </c>
      <c r="B39" s="19">
        <f ca="1">IF(A39=0,0,HLOOKUP(A39-1,OFFSET(Catégories!$D$18:$D$19,0,0,2,Catégories!$C$17),2,TRUE))</f>
        <v>6</v>
      </c>
      <c r="C39" s="19">
        <f ca="1">IF(A39=0,0,A39-OFFSET(Catégories!$D$18,0,B39-1,,))</f>
        <v>2</v>
      </c>
      <c r="F39" s="1" t="str">
        <f ca="1">IF(A39=0,0,INDEX(Catégories!$D$20:$R$20,1,'Echantillon (5)'!B39))</f>
        <v>6. Textiles sanitaires</v>
      </c>
      <c r="G39" s="1" t="str">
        <f ca="1">IF(A39=0,0,INDEX(OFFSET(Catégories!$D$21:$D$31,0,0,10,Catégories!$C$17),'Echantillon (5)'!C39,'Echantillon (5)'!B39))</f>
        <v xml:space="preserve">6.2 Fraction papiers souillés </v>
      </c>
      <c r="I39" s="41">
        <v>0</v>
      </c>
      <c r="J39" s="41">
        <v>0</v>
      </c>
      <c r="K39" s="41">
        <f t="shared" si="7"/>
        <v>0</v>
      </c>
      <c r="L39" s="6"/>
      <c r="M39" s="38">
        <f t="shared" si="8"/>
        <v>0</v>
      </c>
      <c r="N39" s="38"/>
      <c r="O39" s="38">
        <f t="shared" si="9"/>
        <v>0</v>
      </c>
      <c r="Q39" s="41">
        <v>0</v>
      </c>
      <c r="R39" s="41">
        <v>0</v>
      </c>
      <c r="S39" s="41">
        <f t="shared" si="10"/>
        <v>0</v>
      </c>
      <c r="T39" s="6"/>
      <c r="U39" s="38">
        <f t="shared" si="11"/>
        <v>0</v>
      </c>
      <c r="V39" s="38"/>
      <c r="W39" s="38">
        <f t="shared" si="12"/>
        <v>0</v>
      </c>
      <c r="Y39" s="41">
        <v>0</v>
      </c>
      <c r="Z39" s="41">
        <v>0</v>
      </c>
      <c r="AA39" s="41">
        <f t="shared" si="13"/>
        <v>0</v>
      </c>
      <c r="AB39" s="6"/>
      <c r="AC39" s="38">
        <f t="shared" si="14"/>
        <v>0</v>
      </c>
      <c r="AD39" s="38"/>
      <c r="AE39" s="38">
        <f t="shared" si="15"/>
        <v>0</v>
      </c>
      <c r="AH39" s="41">
        <f t="shared" si="16"/>
        <v>0</v>
      </c>
      <c r="AI39" s="41">
        <f t="shared" si="2"/>
        <v>0</v>
      </c>
      <c r="AJ39" s="41">
        <f t="shared" si="3"/>
        <v>0</v>
      </c>
      <c r="AK39" s="41">
        <f t="shared" ca="1" si="17"/>
        <v>0</v>
      </c>
      <c r="AL39" s="38">
        <f t="shared" ca="1" si="18"/>
        <v>0</v>
      </c>
      <c r="AO39" s="1" t="str">
        <f ca="1">IF(A39=0,0,INDEX(OFFSET(Catégories!$D$21:$D$31,0,0,10,Catégories!$C$17),'Echantillon (5)'!C39,'Echantillon (5)'!B39))</f>
        <v xml:space="preserve">6.2 Fraction papiers souillés </v>
      </c>
      <c r="AP39" s="38">
        <f t="shared" ca="1" si="4"/>
        <v>0</v>
      </c>
      <c r="AR39" s="19">
        <f t="shared" si="23"/>
        <v>0</v>
      </c>
      <c r="AS39" s="1">
        <f>IF(AR39=0,0,INDEX(Catégories!$D$20:$R$20,1,'Echantillon (5)'!AR39))</f>
        <v>0</v>
      </c>
      <c r="AT39" s="38">
        <f t="shared" ca="1" si="19"/>
        <v>0</v>
      </c>
      <c r="AU39" s="19">
        <f t="shared" si="24"/>
        <v>0</v>
      </c>
      <c r="AV39" s="1">
        <f>IF(AU39=0,0,INDEX(Catégories!$D$20:$R$20,1,'Echantillon (5)'!AU39))</f>
        <v>0</v>
      </c>
      <c r="AW39" s="38">
        <f t="shared" ca="1" si="26"/>
        <v>0</v>
      </c>
      <c r="AX39" s="38"/>
      <c r="AY39" s="40">
        <f t="shared" ca="1" si="20"/>
        <v>0</v>
      </c>
      <c r="AZ39" s="7"/>
      <c r="BA39" s="9">
        <f t="shared" ca="1" si="5"/>
        <v>0</v>
      </c>
      <c r="BC39" s="10">
        <f t="shared" ca="1" si="6"/>
        <v>0</v>
      </c>
      <c r="BD39" s="19">
        <f t="shared" si="25"/>
        <v>0</v>
      </c>
      <c r="BE39" s="1">
        <f>IF(BD39=0,0,INDEX(Catégories!$D$20:$R$20,1,'Echantillon (5)'!BD39))</f>
        <v>0</v>
      </c>
      <c r="BF39" s="38">
        <f t="shared" ca="1" si="21"/>
        <v>0</v>
      </c>
    </row>
    <row r="40" spans="1:58" ht="14.45" x14ac:dyDescent="0.3">
      <c r="A40" s="53">
        <f t="shared" ca="1" si="22"/>
        <v>19</v>
      </c>
      <c r="B40" s="19">
        <f ca="1">IF(A40=0,0,HLOOKUP(A40-1,OFFSET(Catégories!$D$18:$D$19,0,0,2,Catégories!$C$17),2,TRUE))</f>
        <v>7</v>
      </c>
      <c r="C40" s="19">
        <f ca="1">IF(A40=0,0,A40-OFFSET(Catégories!$D$18,0,B40-1,,))</f>
        <v>1</v>
      </c>
      <c r="F40" s="1" t="str">
        <f ca="1">IF(A40=0,0,INDEX(Catégories!$D$20:$R$20,1,'Echantillon (5)'!B40))</f>
        <v>7. Plastiques</v>
      </c>
      <c r="G40" s="1" t="str">
        <f ca="1">IF(A40=0,0,INDEX(OFFSET(Catégories!$D$21:$D$31,0,0,10,Catégories!$C$17),'Echantillon (5)'!C40,'Echantillon (5)'!B40))</f>
        <v>7,1 Sacs de caisse</v>
      </c>
      <c r="I40" s="41">
        <v>5</v>
      </c>
      <c r="J40" s="41">
        <v>0</v>
      </c>
      <c r="K40" s="41">
        <f t="shared" si="7"/>
        <v>5</v>
      </c>
      <c r="L40" s="6"/>
      <c r="M40" s="38">
        <f t="shared" ca="1" si="8"/>
        <v>1</v>
      </c>
      <c r="N40" s="38"/>
      <c r="O40" s="38">
        <f t="shared" si="9"/>
        <v>0.23809523809523808</v>
      </c>
      <c r="Q40" s="41">
        <v>0</v>
      </c>
      <c r="R40" s="41">
        <v>0</v>
      </c>
      <c r="S40" s="41">
        <f t="shared" si="10"/>
        <v>0</v>
      </c>
      <c r="T40" s="6"/>
      <c r="U40" s="38">
        <f t="shared" si="11"/>
        <v>0</v>
      </c>
      <c r="V40" s="38"/>
      <c r="W40" s="38">
        <f t="shared" si="12"/>
        <v>0</v>
      </c>
      <c r="Y40" s="41">
        <v>5</v>
      </c>
      <c r="Z40" s="41">
        <v>0</v>
      </c>
      <c r="AA40" s="41">
        <f t="shared" si="13"/>
        <v>5</v>
      </c>
      <c r="AB40" s="6"/>
      <c r="AC40" s="38">
        <f t="shared" ca="1" si="14"/>
        <v>0.5</v>
      </c>
      <c r="AD40" s="38"/>
      <c r="AE40" s="38">
        <f t="shared" si="15"/>
        <v>0.2304147465437788</v>
      </c>
      <c r="AH40" s="41">
        <f t="shared" si="16"/>
        <v>5</v>
      </c>
      <c r="AI40" s="41">
        <f t="shared" si="2"/>
        <v>0</v>
      </c>
      <c r="AJ40" s="41">
        <f t="shared" si="3"/>
        <v>39.004608294930875</v>
      </c>
      <c r="AK40" s="41">
        <f t="shared" ca="1" si="17"/>
        <v>44.004608294930875</v>
      </c>
      <c r="AL40" s="38">
        <f t="shared" ca="1" si="18"/>
        <v>0.53011713762282797</v>
      </c>
      <c r="AO40" s="1" t="str">
        <f ca="1">IF(A40=0,0,INDEX(OFFSET(Catégories!$D$21:$D$31,0,0,10,Catégories!$C$17),'Echantillon (5)'!C40,'Echantillon (5)'!B40))</f>
        <v>7,1 Sacs de caisse</v>
      </c>
      <c r="AP40" s="38">
        <f t="shared" ca="1" si="4"/>
        <v>8.0008378718056133E-2</v>
      </c>
      <c r="AR40" s="19">
        <f t="shared" si="23"/>
        <v>0</v>
      </c>
      <c r="AS40" s="1">
        <f>IF(AR40=0,0,INDEX(Catégories!$D$20:$R$20,1,'Echantillon (5)'!AR40))</f>
        <v>0</v>
      </c>
      <c r="AT40" s="38">
        <f t="shared" ca="1" si="19"/>
        <v>0</v>
      </c>
      <c r="AU40" s="19">
        <f t="shared" si="24"/>
        <v>0</v>
      </c>
      <c r="AV40" s="1">
        <f>IF(AU40=0,0,INDEX(Catégories!$D$20:$R$20,1,'Echantillon (5)'!AU40))</f>
        <v>0</v>
      </c>
      <c r="AW40" s="38">
        <f t="shared" ca="1" si="26"/>
        <v>0</v>
      </c>
      <c r="AX40" s="38"/>
      <c r="AY40" s="40">
        <f t="shared" ca="1" si="20"/>
        <v>0</v>
      </c>
      <c r="AZ40" s="7"/>
      <c r="BA40" s="9">
        <f t="shared" ca="1" si="5"/>
        <v>0</v>
      </c>
      <c r="BC40" s="10">
        <f t="shared" ca="1" si="6"/>
        <v>0</v>
      </c>
      <c r="BD40" s="19">
        <f t="shared" si="25"/>
        <v>0</v>
      </c>
      <c r="BE40" s="1">
        <f>IF(BD40=0,0,INDEX(Catégories!$D$20:$R$20,1,'Echantillon (5)'!BD40))</f>
        <v>0</v>
      </c>
      <c r="BF40" s="38">
        <f t="shared" ca="1" si="21"/>
        <v>0</v>
      </c>
    </row>
    <row r="41" spans="1:58" x14ac:dyDescent="0.3">
      <c r="A41" s="53">
        <f t="shared" ca="1" si="22"/>
        <v>20</v>
      </c>
      <c r="B41" s="19">
        <f ca="1">IF(A41=0,0,HLOOKUP(A41-1,OFFSET(Catégories!$D$18:$D$19,0,0,2,Catégories!$C$17),2,TRUE))</f>
        <v>7</v>
      </c>
      <c r="C41" s="19">
        <f ca="1">IF(A41=0,0,A41-OFFSET(Catégories!$D$18,0,B41-1,,))</f>
        <v>2</v>
      </c>
      <c r="F41" s="1" t="str">
        <f ca="1">IF(A41=0,0,INDEX(Catégories!$D$20:$R$20,1,'Echantillon (5)'!B41))</f>
        <v>7. Plastiques</v>
      </c>
      <c r="G41" s="1" t="str">
        <f ca="1">IF(A41=0,0,INDEX(OFFSET(Catégories!$D$21:$D$31,0,0,10,Catégories!$C$17),'Echantillon (5)'!C41,'Echantillon (5)'!B41))</f>
        <v xml:space="preserve">7.2 Autres films polyoléfines 
(PE et PP) </v>
      </c>
      <c r="I41" s="41">
        <v>0</v>
      </c>
      <c r="J41" s="41">
        <v>0</v>
      </c>
      <c r="K41" s="41">
        <f t="shared" si="7"/>
        <v>0</v>
      </c>
      <c r="L41" s="6"/>
      <c r="M41" s="38">
        <f t="shared" si="8"/>
        <v>0</v>
      </c>
      <c r="N41" s="38"/>
      <c r="O41" s="38">
        <f t="shared" si="9"/>
        <v>0</v>
      </c>
      <c r="Q41" s="41">
        <v>0</v>
      </c>
      <c r="R41" s="41">
        <v>0</v>
      </c>
      <c r="S41" s="41">
        <f t="shared" si="10"/>
        <v>0</v>
      </c>
      <c r="T41" s="6"/>
      <c r="U41" s="38">
        <f t="shared" si="11"/>
        <v>0</v>
      </c>
      <c r="V41" s="38"/>
      <c r="W41" s="38">
        <f t="shared" si="12"/>
        <v>0</v>
      </c>
      <c r="Y41" s="41">
        <v>0</v>
      </c>
      <c r="Z41" s="41">
        <v>0</v>
      </c>
      <c r="AA41" s="41">
        <f t="shared" si="13"/>
        <v>0</v>
      </c>
      <c r="AB41" s="6"/>
      <c r="AC41" s="38">
        <f t="shared" si="14"/>
        <v>0</v>
      </c>
      <c r="AD41" s="38"/>
      <c r="AE41" s="38">
        <f t="shared" si="15"/>
        <v>0</v>
      </c>
      <c r="AH41" s="41">
        <f t="shared" si="16"/>
        <v>0</v>
      </c>
      <c r="AI41" s="41">
        <f t="shared" si="2"/>
        <v>0</v>
      </c>
      <c r="AJ41" s="41">
        <f t="shared" si="3"/>
        <v>0</v>
      </c>
      <c r="AK41" s="41">
        <f t="shared" ca="1" si="17"/>
        <v>0</v>
      </c>
      <c r="AL41" s="38">
        <f t="shared" ca="1" si="18"/>
        <v>0</v>
      </c>
      <c r="AO41" s="1" t="str">
        <f ca="1">IF(A41=0,0,INDEX(OFFSET(Catégories!$D$21:$D$31,0,0,10,Catégories!$C$17),'Echantillon (5)'!C41,'Echantillon (5)'!B41))</f>
        <v xml:space="preserve">7.2 Autres films polyoléfines 
(PE et PP) </v>
      </c>
      <c r="AP41" s="38">
        <f t="shared" ca="1" si="4"/>
        <v>0</v>
      </c>
      <c r="AR41" s="19">
        <f t="shared" si="23"/>
        <v>0</v>
      </c>
      <c r="AS41" s="1">
        <f>IF(AR41=0,0,INDEX(Catégories!$D$20:$R$20,1,'Echantillon (5)'!AR41))</f>
        <v>0</v>
      </c>
      <c r="AT41" s="38">
        <f t="shared" ca="1" si="19"/>
        <v>0</v>
      </c>
      <c r="AU41" s="19">
        <f t="shared" si="24"/>
        <v>0</v>
      </c>
      <c r="AV41" s="1">
        <f>IF(AU41=0,0,INDEX(Catégories!$D$20:$R$20,1,'Echantillon (5)'!AU41))</f>
        <v>0</v>
      </c>
      <c r="AW41" s="38">
        <f t="shared" ca="1" si="26"/>
        <v>0</v>
      </c>
      <c r="AX41" s="38"/>
      <c r="AY41" s="40">
        <f t="shared" ca="1" si="20"/>
        <v>0</v>
      </c>
      <c r="AZ41" s="7"/>
      <c r="BA41" s="9">
        <f t="shared" ca="1" si="5"/>
        <v>0</v>
      </c>
      <c r="BC41" s="10">
        <f t="shared" ca="1" si="6"/>
        <v>0</v>
      </c>
      <c r="BD41" s="19">
        <f t="shared" si="25"/>
        <v>0</v>
      </c>
      <c r="BE41" s="1">
        <f>IF(BD41=0,0,INDEX(Catégories!$D$20:$R$20,1,'Echantillon (5)'!BD41))</f>
        <v>0</v>
      </c>
      <c r="BF41" s="38">
        <f t="shared" ca="1" si="21"/>
        <v>0</v>
      </c>
    </row>
    <row r="42" spans="1:58" x14ac:dyDescent="0.3">
      <c r="A42" s="53">
        <f t="shared" ca="1" si="22"/>
        <v>21</v>
      </c>
      <c r="B42" s="19">
        <f ca="1">IF(A42=0,0,HLOOKUP(A42-1,OFFSET(Catégories!$D$18:$D$19,0,0,2,Catégories!$C$17),2,TRUE))</f>
        <v>7</v>
      </c>
      <c r="C42" s="19">
        <f ca="1">IF(A42=0,0,A42-OFFSET(Catégories!$D$18,0,B42-1,,))</f>
        <v>3</v>
      </c>
      <c r="F42" s="1" t="str">
        <f ca="1">IF(A42=0,0,INDEX(Catégories!$D$20:$R$20,1,'Echantillon (5)'!B42))</f>
        <v>7. Plastiques</v>
      </c>
      <c r="G42" s="1" t="str">
        <f ca="1">IF(A42=0,0,INDEX(OFFSET(Catégories!$D$21:$D$31,0,0,10,Catégories!$C$17),'Echantillon (5)'!C42,'Echantillon (5)'!B42))</f>
        <v>7.3 Bouteilles d'eau</v>
      </c>
      <c r="I42" s="41">
        <v>0</v>
      </c>
      <c r="J42" s="41">
        <v>0</v>
      </c>
      <c r="K42" s="41">
        <f t="shared" si="7"/>
        <v>0</v>
      </c>
      <c r="L42" s="6"/>
      <c r="M42" s="38">
        <f t="shared" si="8"/>
        <v>0</v>
      </c>
      <c r="N42" s="38"/>
      <c r="O42" s="38">
        <f t="shared" si="9"/>
        <v>0</v>
      </c>
      <c r="Q42" s="41">
        <v>0</v>
      </c>
      <c r="R42" s="41">
        <v>0</v>
      </c>
      <c r="S42" s="41">
        <f t="shared" si="10"/>
        <v>0</v>
      </c>
      <c r="T42" s="6"/>
      <c r="U42" s="38">
        <f t="shared" si="11"/>
        <v>0</v>
      </c>
      <c r="V42" s="38"/>
      <c r="W42" s="38">
        <f t="shared" si="12"/>
        <v>0</v>
      </c>
      <c r="Y42" s="41">
        <v>0</v>
      </c>
      <c r="Z42" s="41">
        <v>0</v>
      </c>
      <c r="AA42" s="41">
        <f t="shared" si="13"/>
        <v>0</v>
      </c>
      <c r="AB42" s="6"/>
      <c r="AC42" s="38">
        <f t="shared" si="14"/>
        <v>0</v>
      </c>
      <c r="AD42" s="38"/>
      <c r="AE42" s="38">
        <f t="shared" si="15"/>
        <v>0</v>
      </c>
      <c r="AH42" s="41">
        <f t="shared" si="16"/>
        <v>0</v>
      </c>
      <c r="AI42" s="41">
        <f t="shared" si="2"/>
        <v>0</v>
      </c>
      <c r="AJ42" s="41">
        <f t="shared" si="3"/>
        <v>0</v>
      </c>
      <c r="AK42" s="41">
        <f t="shared" ca="1" si="17"/>
        <v>0</v>
      </c>
      <c r="AL42" s="38">
        <f t="shared" ca="1" si="18"/>
        <v>0</v>
      </c>
      <c r="AO42" s="1" t="str">
        <f ca="1">IF(A42=0,0,INDEX(OFFSET(Catégories!$D$21:$D$31,0,0,10,Catégories!$C$17),'Echantillon (5)'!C42,'Echantillon (5)'!B42))</f>
        <v>7.3 Bouteilles d'eau</v>
      </c>
      <c r="AP42" s="38">
        <f t="shared" ca="1" si="4"/>
        <v>0</v>
      </c>
      <c r="AR42" s="19">
        <f t="shared" si="23"/>
        <v>0</v>
      </c>
      <c r="AS42" s="1">
        <f>IF(AR42=0,0,INDEX(Catégories!$D$20:$R$20,1,'Echantillon (5)'!AR42))</f>
        <v>0</v>
      </c>
      <c r="AT42" s="38">
        <f t="shared" ca="1" si="19"/>
        <v>0</v>
      </c>
      <c r="AU42" s="19">
        <f t="shared" si="24"/>
        <v>0</v>
      </c>
      <c r="AV42" s="1">
        <f>IF(AU42=0,0,INDEX(Catégories!$D$20:$R$20,1,'Echantillon (5)'!AU42))</f>
        <v>0</v>
      </c>
      <c r="AW42" s="38">
        <f t="shared" ca="1" si="26"/>
        <v>0</v>
      </c>
      <c r="AX42" s="38"/>
      <c r="AY42" s="40">
        <f t="shared" ca="1" si="20"/>
        <v>0</v>
      </c>
      <c r="AZ42" s="7"/>
      <c r="BA42" s="9">
        <f t="shared" ca="1" si="5"/>
        <v>0</v>
      </c>
      <c r="BC42" s="10">
        <f t="shared" ca="1" si="6"/>
        <v>0</v>
      </c>
      <c r="BD42" s="19">
        <f t="shared" si="25"/>
        <v>0</v>
      </c>
      <c r="BE42" s="1">
        <f>IF(BD42=0,0,INDEX(Catégories!$D$20:$R$20,1,'Echantillon (5)'!BD42))</f>
        <v>0</v>
      </c>
      <c r="BF42" s="38">
        <f t="shared" ca="1" si="21"/>
        <v>0</v>
      </c>
    </row>
    <row r="43" spans="1:58" x14ac:dyDescent="0.3">
      <c r="A43" s="53">
        <f t="shared" ca="1" si="22"/>
        <v>22</v>
      </c>
      <c r="B43" s="19">
        <f ca="1">IF(A43=0,0,HLOOKUP(A43-1,OFFSET(Catégories!$D$18:$D$19,0,0,2,Catégories!$C$17),2,TRUE))</f>
        <v>7</v>
      </c>
      <c r="C43" s="19">
        <f ca="1">IF(A43=0,0,A43-OFFSET(Catégories!$D$18,0,B43-1,,))</f>
        <v>4</v>
      </c>
      <c r="F43" s="1" t="str">
        <f ca="1">IF(A43=0,0,INDEX(Catégories!$D$20:$R$20,1,'Echantillon (5)'!B43))</f>
        <v>7. Plastiques</v>
      </c>
      <c r="G43" s="1" t="str">
        <f ca="1">IF(A43=0,0,INDEX(OFFSET(Catégories!$D$21:$D$31,0,0,10,Catégories!$C$17),'Echantillon (5)'!C43,'Echantillon (5)'!B43))</f>
        <v xml:space="preserve">7.4 Bouteilles et flacons en PET </v>
      </c>
      <c r="I43" s="41">
        <v>0</v>
      </c>
      <c r="J43" s="41">
        <v>0</v>
      </c>
      <c r="K43" s="41">
        <f t="shared" si="7"/>
        <v>0</v>
      </c>
      <c r="L43" s="6"/>
      <c r="M43" s="38">
        <f t="shared" si="8"/>
        <v>0</v>
      </c>
      <c r="N43" s="38"/>
      <c r="O43" s="38">
        <f t="shared" si="9"/>
        <v>0</v>
      </c>
      <c r="Q43" s="41">
        <v>0</v>
      </c>
      <c r="R43" s="41">
        <v>0</v>
      </c>
      <c r="S43" s="41">
        <f t="shared" si="10"/>
        <v>0</v>
      </c>
      <c r="T43" s="6"/>
      <c r="U43" s="38">
        <f t="shared" si="11"/>
        <v>0</v>
      </c>
      <c r="V43" s="38"/>
      <c r="W43" s="38">
        <f t="shared" si="12"/>
        <v>0</v>
      </c>
      <c r="Y43" s="41">
        <v>5</v>
      </c>
      <c r="Z43" s="41">
        <v>0</v>
      </c>
      <c r="AA43" s="41">
        <f t="shared" si="13"/>
        <v>5</v>
      </c>
      <c r="AB43" s="6"/>
      <c r="AC43" s="38">
        <f t="shared" ca="1" si="14"/>
        <v>0.5</v>
      </c>
      <c r="AD43" s="38"/>
      <c r="AE43" s="38">
        <f t="shared" si="15"/>
        <v>0.2304147465437788</v>
      </c>
      <c r="AH43" s="41">
        <f t="shared" si="16"/>
        <v>0</v>
      </c>
      <c r="AI43" s="41">
        <f t="shared" si="2"/>
        <v>0</v>
      </c>
      <c r="AJ43" s="41">
        <f t="shared" si="3"/>
        <v>39.004608294930875</v>
      </c>
      <c r="AK43" s="41">
        <f t="shared" ca="1" si="17"/>
        <v>39.004608294930875</v>
      </c>
      <c r="AL43" s="38">
        <f t="shared" ca="1" si="18"/>
        <v>0.46988286237717203</v>
      </c>
      <c r="AO43" s="1" t="str">
        <f ca="1">IF(A43=0,0,INDEX(OFFSET(Catégories!$D$21:$D$31,0,0,10,Catégories!$C$17),'Echantillon (5)'!C43,'Echantillon (5)'!B43))</f>
        <v xml:space="preserve">7.4 Bouteilles et flacons en PET </v>
      </c>
      <c r="AP43" s="38">
        <f t="shared" ca="1" si="4"/>
        <v>7.091746962714704E-2</v>
      </c>
      <c r="AR43" s="19">
        <f t="shared" si="23"/>
        <v>0</v>
      </c>
      <c r="AS43" s="1">
        <f>IF(AR43=0,0,INDEX(Catégories!$D$20:$R$20,1,'Echantillon (5)'!AR43))</f>
        <v>0</v>
      </c>
      <c r="AT43" s="38">
        <f t="shared" ca="1" si="19"/>
        <v>0</v>
      </c>
      <c r="AU43" s="19">
        <f t="shared" si="24"/>
        <v>0</v>
      </c>
      <c r="AV43" s="1">
        <f>IF(AU43=0,0,INDEX(Catégories!$D$20:$R$20,1,'Echantillon (5)'!AU43))</f>
        <v>0</v>
      </c>
      <c r="AW43" s="38">
        <f t="shared" ca="1" si="26"/>
        <v>0</v>
      </c>
      <c r="AX43" s="38"/>
      <c r="AY43" s="40">
        <f t="shared" ca="1" si="20"/>
        <v>0</v>
      </c>
      <c r="AZ43" s="7"/>
      <c r="BA43" s="9">
        <f t="shared" ca="1" si="5"/>
        <v>0</v>
      </c>
      <c r="BC43" s="10">
        <f t="shared" ca="1" si="6"/>
        <v>0</v>
      </c>
      <c r="BD43" s="19">
        <f t="shared" si="25"/>
        <v>0</v>
      </c>
      <c r="BE43" s="1">
        <f>IF(BD43=0,0,INDEX(Catégories!$D$20:$R$20,1,'Echantillon (5)'!BD43))</f>
        <v>0</v>
      </c>
      <c r="BF43" s="38">
        <f t="shared" ca="1" si="21"/>
        <v>0</v>
      </c>
    </row>
    <row r="44" spans="1:58" x14ac:dyDescent="0.3">
      <c r="A44" s="53">
        <f t="shared" ca="1" si="22"/>
        <v>23</v>
      </c>
      <c r="B44" s="19">
        <f ca="1">IF(A44=0,0,HLOOKUP(A44-1,OFFSET(Catégories!$D$18:$D$19,0,0,2,Catégories!$C$17),2,TRUE))</f>
        <v>7</v>
      </c>
      <c r="C44" s="19">
        <f ca="1">IF(A44=0,0,A44-OFFSET(Catégories!$D$18,0,B44-1,,))</f>
        <v>5</v>
      </c>
      <c r="F44" s="1" t="str">
        <f ca="1">IF(A44=0,0,INDEX(Catégories!$D$20:$R$20,1,'Echantillon (5)'!B44))</f>
        <v>7. Plastiques</v>
      </c>
      <c r="G44" s="1" t="str">
        <f ca="1">IF(A44=0,0,INDEX(OFFSET(Catégories!$D$21:$D$31,0,0,10,Catégories!$C$17),'Echantillon (5)'!C44,'Echantillon (5)'!B44))</f>
        <v>7.5 Bouteilles et flacons polyoléfines</v>
      </c>
      <c r="I44" s="41">
        <v>0</v>
      </c>
      <c r="J44" s="41">
        <v>0</v>
      </c>
      <c r="K44" s="41">
        <f t="shared" si="7"/>
        <v>0</v>
      </c>
      <c r="L44" s="6"/>
      <c r="M44" s="38">
        <f t="shared" si="8"/>
        <v>0</v>
      </c>
      <c r="N44" s="38"/>
      <c r="O44" s="38">
        <f t="shared" si="9"/>
        <v>0</v>
      </c>
      <c r="Q44" s="41">
        <v>0</v>
      </c>
      <c r="R44" s="41">
        <v>0</v>
      </c>
      <c r="S44" s="41">
        <f t="shared" si="10"/>
        <v>0</v>
      </c>
      <c r="T44" s="6"/>
      <c r="U44" s="38">
        <f t="shared" si="11"/>
        <v>0</v>
      </c>
      <c r="V44" s="38"/>
      <c r="W44" s="38">
        <f t="shared" si="12"/>
        <v>0</v>
      </c>
      <c r="Y44" s="41">
        <v>0</v>
      </c>
      <c r="Z44" s="41">
        <v>0</v>
      </c>
      <c r="AA44" s="41">
        <f t="shared" si="13"/>
        <v>0</v>
      </c>
      <c r="AB44" s="6"/>
      <c r="AC44" s="38">
        <f t="shared" si="14"/>
        <v>0</v>
      </c>
      <c r="AD44" s="38"/>
      <c r="AE44" s="38">
        <f t="shared" si="15"/>
        <v>0</v>
      </c>
      <c r="AH44" s="41">
        <f t="shared" si="16"/>
        <v>0</v>
      </c>
      <c r="AI44" s="41">
        <f t="shared" si="2"/>
        <v>0</v>
      </c>
      <c r="AJ44" s="41">
        <f t="shared" si="3"/>
        <v>0</v>
      </c>
      <c r="AK44" s="41">
        <f t="shared" ca="1" si="17"/>
        <v>0</v>
      </c>
      <c r="AL44" s="38">
        <f t="shared" ca="1" si="18"/>
        <v>0</v>
      </c>
      <c r="AO44" s="1" t="str">
        <f ca="1">IF(A44=0,0,INDEX(OFFSET(Catégories!$D$21:$D$31,0,0,10,Catégories!$C$17),'Echantillon (5)'!C44,'Echantillon (5)'!B44))</f>
        <v>7.5 Bouteilles et flacons polyoléfines</v>
      </c>
      <c r="AP44" s="38">
        <f t="shared" ca="1" si="4"/>
        <v>0</v>
      </c>
      <c r="AT44" s="38">
        <f t="shared" ca="1" si="19"/>
        <v>0</v>
      </c>
      <c r="AW44" s="36"/>
      <c r="AX44" s="36"/>
      <c r="AY44" s="40">
        <f t="shared" si="20"/>
        <v>0</v>
      </c>
      <c r="BA44" s="9">
        <f t="shared" ca="1" si="5"/>
        <v>0</v>
      </c>
      <c r="BC44" s="10">
        <f t="shared" ca="1" si="6"/>
        <v>0</v>
      </c>
      <c r="BF44" s="38">
        <f t="shared" ca="1" si="21"/>
        <v>0</v>
      </c>
    </row>
    <row r="45" spans="1:58" x14ac:dyDescent="0.3">
      <c r="A45" s="53">
        <f t="shared" ca="1" si="22"/>
        <v>24</v>
      </c>
      <c r="B45" s="19">
        <f ca="1">IF(A45=0,0,HLOOKUP(A45-1,OFFSET(Catégories!$D$18:$D$19,0,0,2,Catégories!$C$17),2,TRUE))</f>
        <v>7</v>
      </c>
      <c r="C45" s="19">
        <f ca="1">IF(A45=0,0,A45-OFFSET(Catégories!$D$18,0,B45-1,,))</f>
        <v>6</v>
      </c>
      <c r="F45" s="1" t="str">
        <f ca="1">IF(A45=0,0,INDEX(Catégories!$D$20:$R$20,1,'Echantillon (5)'!B45))</f>
        <v>7. Plastiques</v>
      </c>
      <c r="G45" s="1" t="str">
        <f ca="1">IF(A45=0,0,INDEX(OFFSET(Catégories!$D$21:$D$31,0,0,10,Catégories!$C$17),'Echantillon (5)'!C45,'Echantillon (5)'!B45))</f>
        <v>7.6 Emballage polystyrène expansé</v>
      </c>
      <c r="I45" s="41">
        <v>0</v>
      </c>
      <c r="J45" s="41">
        <v>0</v>
      </c>
      <c r="K45" s="41">
        <f t="shared" si="7"/>
        <v>0</v>
      </c>
      <c r="L45" s="6"/>
      <c r="M45" s="38">
        <f t="shared" si="8"/>
        <v>0</v>
      </c>
      <c r="N45" s="38"/>
      <c r="O45" s="38">
        <f t="shared" si="9"/>
        <v>0</v>
      </c>
      <c r="Q45" s="41">
        <v>0</v>
      </c>
      <c r="R45" s="41">
        <v>0</v>
      </c>
      <c r="S45" s="41">
        <f t="shared" si="10"/>
        <v>0</v>
      </c>
      <c r="T45" s="6"/>
      <c r="U45" s="38">
        <f t="shared" si="11"/>
        <v>0</v>
      </c>
      <c r="V45" s="38"/>
      <c r="W45" s="38">
        <f t="shared" si="12"/>
        <v>0</v>
      </c>
      <c r="Y45" s="41">
        <v>0</v>
      </c>
      <c r="Z45" s="41">
        <v>0</v>
      </c>
      <c r="AA45" s="41">
        <f t="shared" si="13"/>
        <v>0</v>
      </c>
      <c r="AB45" s="6"/>
      <c r="AC45" s="38">
        <f t="shared" si="14"/>
        <v>0</v>
      </c>
      <c r="AD45" s="38"/>
      <c r="AE45" s="38">
        <f t="shared" si="15"/>
        <v>0</v>
      </c>
      <c r="AH45" s="41">
        <f t="shared" si="16"/>
        <v>0</v>
      </c>
      <c r="AI45" s="41">
        <f t="shared" si="2"/>
        <v>0</v>
      </c>
      <c r="AJ45" s="41">
        <f t="shared" si="3"/>
        <v>0</v>
      </c>
      <c r="AK45" s="41">
        <f t="shared" ca="1" si="17"/>
        <v>0</v>
      </c>
      <c r="AL45" s="38">
        <f t="shared" ca="1" si="18"/>
        <v>0</v>
      </c>
      <c r="AO45" s="1" t="str">
        <f ca="1">IF(A45=0,0,INDEX(OFFSET(Catégories!$D$21:$D$31,0,0,10,Catégories!$C$17),'Echantillon (5)'!C45,'Echantillon (5)'!B45))</f>
        <v>7.6 Emballage polystyrène expansé</v>
      </c>
      <c r="AP45" s="38">
        <f t="shared" ca="1" si="4"/>
        <v>0</v>
      </c>
      <c r="AT45" s="38">
        <f t="shared" ca="1" si="19"/>
        <v>0</v>
      </c>
      <c r="AW45" s="36"/>
      <c r="AX45" s="36"/>
      <c r="AY45" s="40">
        <f t="shared" si="20"/>
        <v>0</v>
      </c>
      <c r="BA45" s="9">
        <f t="shared" ca="1" si="5"/>
        <v>0</v>
      </c>
      <c r="BC45" s="10">
        <f t="shared" ca="1" si="6"/>
        <v>0</v>
      </c>
      <c r="BF45" s="38">
        <f t="shared" ca="1" si="21"/>
        <v>0</v>
      </c>
    </row>
    <row r="46" spans="1:58" x14ac:dyDescent="0.3">
      <c r="A46" s="53">
        <f t="shared" ca="1" si="22"/>
        <v>25</v>
      </c>
      <c r="B46" s="19">
        <f ca="1">IF(A46=0,0,HLOOKUP(A46-1,OFFSET(Catégories!$D$18:$D$19,0,0,2,Catégories!$C$17),2,TRUE))</f>
        <v>7</v>
      </c>
      <c r="C46" s="19">
        <f ca="1">IF(A46=0,0,A46-OFFSET(Catégories!$D$18,0,B46-1,,))</f>
        <v>7</v>
      </c>
      <c r="F46" s="1" t="str">
        <f ca="1">IF(A46=0,0,INDEX(Catégories!$D$20:$R$20,1,'Echantillon (5)'!B46))</f>
        <v>7. Plastiques</v>
      </c>
      <c r="G46" s="1" t="str">
        <f ca="1">IF(A46=0,0,INDEX(OFFSET(Catégories!$D$21:$D$31,0,0,10,Catégories!$C$17),'Echantillon (5)'!C46,'Echantillon (5)'!B46))</f>
        <v>7.7 Autres emballages plastiques</v>
      </c>
      <c r="I46" s="41">
        <v>0</v>
      </c>
      <c r="J46" s="41">
        <v>0</v>
      </c>
      <c r="K46" s="41">
        <f t="shared" si="7"/>
        <v>0</v>
      </c>
      <c r="L46" s="6"/>
      <c r="M46" s="38">
        <f t="shared" si="8"/>
        <v>0</v>
      </c>
      <c r="N46" s="38"/>
      <c r="O46" s="38">
        <f t="shared" si="9"/>
        <v>0</v>
      </c>
      <c r="Q46" s="41">
        <v>0</v>
      </c>
      <c r="R46" s="41">
        <v>0</v>
      </c>
      <c r="S46" s="41">
        <f t="shared" si="10"/>
        <v>0</v>
      </c>
      <c r="T46" s="6"/>
      <c r="U46" s="38">
        <f t="shared" si="11"/>
        <v>0</v>
      </c>
      <c r="V46" s="38"/>
      <c r="W46" s="38">
        <f t="shared" si="12"/>
        <v>0</v>
      </c>
      <c r="Y46" s="41">
        <v>0</v>
      </c>
      <c r="Z46" s="41">
        <v>0</v>
      </c>
      <c r="AA46" s="41">
        <f t="shared" si="13"/>
        <v>0</v>
      </c>
      <c r="AB46" s="6"/>
      <c r="AC46" s="38">
        <f t="shared" si="14"/>
        <v>0</v>
      </c>
      <c r="AD46" s="38"/>
      <c r="AE46" s="38">
        <f t="shared" si="15"/>
        <v>0</v>
      </c>
      <c r="AH46" s="41">
        <f t="shared" si="16"/>
        <v>0</v>
      </c>
      <c r="AI46" s="41">
        <f t="shared" si="2"/>
        <v>0</v>
      </c>
      <c r="AJ46" s="41">
        <f t="shared" si="3"/>
        <v>0</v>
      </c>
      <c r="AK46" s="41">
        <f t="shared" ca="1" si="17"/>
        <v>0</v>
      </c>
      <c r="AL46" s="38">
        <f t="shared" ca="1" si="18"/>
        <v>0</v>
      </c>
      <c r="AO46" s="1" t="str">
        <f ca="1">IF(A46=0,0,INDEX(OFFSET(Catégories!$D$21:$D$31,0,0,10,Catégories!$C$17),'Echantillon (5)'!C46,'Echantillon (5)'!B46))</f>
        <v>7.7 Autres emballages plastiques</v>
      </c>
      <c r="AP46" s="38">
        <f t="shared" ca="1" si="4"/>
        <v>0</v>
      </c>
      <c r="AT46" s="38">
        <f t="shared" ca="1" si="19"/>
        <v>0</v>
      </c>
      <c r="AW46" s="36"/>
      <c r="AX46" s="36"/>
      <c r="AY46" s="40">
        <f t="shared" si="20"/>
        <v>0</v>
      </c>
      <c r="BA46" s="9">
        <f t="shared" ca="1" si="5"/>
        <v>0</v>
      </c>
      <c r="BC46" s="10">
        <f t="shared" ca="1" si="6"/>
        <v>0</v>
      </c>
      <c r="BF46" s="38">
        <f t="shared" ca="1" si="21"/>
        <v>0</v>
      </c>
    </row>
    <row r="47" spans="1:58" x14ac:dyDescent="0.3">
      <c r="A47" s="53">
        <f t="shared" ca="1" si="22"/>
        <v>26</v>
      </c>
      <c r="B47" s="19">
        <f ca="1">IF(A47=0,0,HLOOKUP(A47-1,OFFSET(Catégories!$D$18:$D$19,0,0,2,Catégories!$C$17),2,TRUE))</f>
        <v>7</v>
      </c>
      <c r="C47" s="19">
        <f ca="1">IF(A47=0,0,A47-OFFSET(Catégories!$D$18,0,B47-1,,))</f>
        <v>8</v>
      </c>
      <c r="F47" s="1" t="str">
        <f ca="1">IF(A47=0,0,INDEX(Catégories!$D$20:$R$20,1,'Echantillon (5)'!B47))</f>
        <v>7. Plastiques</v>
      </c>
      <c r="G47" s="1" t="str">
        <f ca="1">IF(A47=0,0,INDEX(OFFSET(Catégories!$D$21:$D$31,0,0,10,Catégories!$C$17),'Echantillon (5)'!C47,'Echantillon (5)'!B47))</f>
        <v>7.8 Autres plastiques</v>
      </c>
      <c r="I47" s="41">
        <v>0</v>
      </c>
      <c r="J47" s="41">
        <v>0</v>
      </c>
      <c r="K47" s="41">
        <f t="shared" si="7"/>
        <v>0</v>
      </c>
      <c r="L47" s="6"/>
      <c r="M47" s="38">
        <f t="shared" si="8"/>
        <v>0</v>
      </c>
      <c r="N47" s="38"/>
      <c r="O47" s="38">
        <f t="shared" si="9"/>
        <v>0</v>
      </c>
      <c r="Q47" s="41">
        <v>0</v>
      </c>
      <c r="R47" s="41">
        <v>0</v>
      </c>
      <c r="S47" s="41">
        <f t="shared" si="10"/>
        <v>0</v>
      </c>
      <c r="T47" s="6"/>
      <c r="U47" s="38">
        <f t="shared" si="11"/>
        <v>0</v>
      </c>
      <c r="V47" s="38"/>
      <c r="W47" s="38">
        <f t="shared" si="12"/>
        <v>0</v>
      </c>
      <c r="Y47" s="41">
        <v>0</v>
      </c>
      <c r="Z47" s="41">
        <v>0</v>
      </c>
      <c r="AA47" s="41">
        <f t="shared" si="13"/>
        <v>0</v>
      </c>
      <c r="AB47" s="6"/>
      <c r="AC47" s="38">
        <f t="shared" si="14"/>
        <v>0</v>
      </c>
      <c r="AD47" s="38"/>
      <c r="AE47" s="38">
        <f t="shared" si="15"/>
        <v>0</v>
      </c>
      <c r="AH47" s="41">
        <f t="shared" si="16"/>
        <v>0</v>
      </c>
      <c r="AI47" s="41">
        <f t="shared" si="2"/>
        <v>0</v>
      </c>
      <c r="AJ47" s="41">
        <f t="shared" si="3"/>
        <v>0</v>
      </c>
      <c r="AK47" s="41">
        <f t="shared" ca="1" si="17"/>
        <v>0</v>
      </c>
      <c r="AL47" s="38">
        <f t="shared" ca="1" si="18"/>
        <v>0</v>
      </c>
      <c r="AO47" s="1" t="str">
        <f ca="1">IF(A47=0,0,INDEX(OFFSET(Catégories!$D$21:$D$31,0,0,10,Catégories!$C$17),'Echantillon (5)'!C47,'Echantillon (5)'!B47))</f>
        <v>7.8 Autres plastiques</v>
      </c>
      <c r="AP47" s="38">
        <f t="shared" ca="1" si="4"/>
        <v>0</v>
      </c>
      <c r="AT47" s="38">
        <f t="shared" ca="1" si="19"/>
        <v>0</v>
      </c>
      <c r="AW47" s="36"/>
      <c r="AX47" s="36"/>
      <c r="AY47" s="40">
        <f t="shared" si="20"/>
        <v>0</v>
      </c>
      <c r="BA47" s="9">
        <f t="shared" ca="1" si="5"/>
        <v>0</v>
      </c>
      <c r="BC47" s="10">
        <f t="shared" ca="1" si="6"/>
        <v>0</v>
      </c>
      <c r="BF47" s="38">
        <f t="shared" ca="1" si="21"/>
        <v>0</v>
      </c>
    </row>
    <row r="48" spans="1:58" x14ac:dyDescent="0.3">
      <c r="A48" s="53">
        <f t="shared" ca="1" si="22"/>
        <v>27</v>
      </c>
      <c r="B48" s="19">
        <f ca="1">IF(A48=0,0,HLOOKUP(A48-1,OFFSET(Catégories!$D$18:$D$19,0,0,2,Catégories!$C$17),2,TRUE))</f>
        <v>8</v>
      </c>
      <c r="C48" s="19">
        <f ca="1">IF(A48=0,0,A48-OFFSET(Catégories!$D$18,0,B48-1,,))</f>
        <v>1</v>
      </c>
      <c r="F48" s="1" t="str">
        <f ca="1">IF(A48=0,0,INDEX(Catégories!$D$20:$R$20,1,'Echantillon (5)'!B48))</f>
        <v>8. Combustibles non classés</v>
      </c>
      <c r="G48" s="1" t="str">
        <f ca="1">IF(A48=0,0,INDEX(OFFSET(Catégories!$D$21:$D$31,0,0,10,Catégories!$C$17),'Echantillon (5)'!C48,'Echantillon (5)'!B48))</f>
        <v>8.1 Emballages en bois</v>
      </c>
      <c r="I48" s="41">
        <v>0</v>
      </c>
      <c r="J48" s="41">
        <v>0</v>
      </c>
      <c r="K48" s="41">
        <f t="shared" si="7"/>
        <v>0</v>
      </c>
      <c r="L48" s="6"/>
      <c r="M48" s="38">
        <f t="shared" si="8"/>
        <v>0</v>
      </c>
      <c r="N48" s="38"/>
      <c r="O48" s="38">
        <f t="shared" si="9"/>
        <v>0</v>
      </c>
      <c r="Q48" s="41">
        <v>0</v>
      </c>
      <c r="R48" s="41">
        <v>0</v>
      </c>
      <c r="S48" s="41">
        <f t="shared" si="10"/>
        <v>0</v>
      </c>
      <c r="T48" s="6"/>
      <c r="U48" s="38">
        <f t="shared" si="11"/>
        <v>0</v>
      </c>
      <c r="V48" s="38"/>
      <c r="W48" s="38">
        <f t="shared" si="12"/>
        <v>0</v>
      </c>
      <c r="Y48" s="41">
        <v>0</v>
      </c>
      <c r="Z48" s="41">
        <v>0</v>
      </c>
      <c r="AA48" s="41">
        <f t="shared" si="13"/>
        <v>0</v>
      </c>
      <c r="AB48" s="6"/>
      <c r="AC48" s="38">
        <f t="shared" si="14"/>
        <v>0</v>
      </c>
      <c r="AD48" s="38"/>
      <c r="AE48" s="38">
        <f t="shared" si="15"/>
        <v>0</v>
      </c>
      <c r="AH48" s="41">
        <f t="shared" si="16"/>
        <v>0</v>
      </c>
      <c r="AI48" s="41">
        <f t="shared" si="2"/>
        <v>0</v>
      </c>
      <c r="AJ48" s="41">
        <f t="shared" si="3"/>
        <v>0</v>
      </c>
      <c r="AK48" s="41">
        <f t="shared" ca="1" si="17"/>
        <v>0</v>
      </c>
      <c r="AL48" s="38">
        <f t="shared" ca="1" si="18"/>
        <v>0</v>
      </c>
      <c r="AO48" s="1" t="str">
        <f ca="1">IF(A48=0,0,INDEX(OFFSET(Catégories!$D$21:$D$31,0,0,10,Catégories!$C$17),'Echantillon (5)'!C48,'Echantillon (5)'!B48))</f>
        <v>8.1 Emballages en bois</v>
      </c>
      <c r="AP48" s="38">
        <f t="shared" ca="1" si="4"/>
        <v>0</v>
      </c>
      <c r="AT48" s="38">
        <f t="shared" ca="1" si="19"/>
        <v>0</v>
      </c>
      <c r="AW48" s="36"/>
      <c r="AX48" s="36"/>
      <c r="AY48" s="40">
        <f t="shared" si="20"/>
        <v>0</v>
      </c>
      <c r="BA48" s="9">
        <f t="shared" ca="1" si="5"/>
        <v>0</v>
      </c>
      <c r="BC48" s="10">
        <f t="shared" ca="1" si="6"/>
        <v>0</v>
      </c>
      <c r="BF48" s="38">
        <f t="shared" ca="1" si="21"/>
        <v>0</v>
      </c>
    </row>
    <row r="49" spans="1:58" x14ac:dyDescent="0.3">
      <c r="A49" s="53">
        <f t="shared" ca="1" si="22"/>
        <v>28</v>
      </c>
      <c r="B49" s="19">
        <f ca="1">IF(A49=0,0,HLOOKUP(A49-1,OFFSET(Catégories!$D$18:$D$19,0,0,2,Catégories!$C$17),2,TRUE))</f>
        <v>8</v>
      </c>
      <c r="C49" s="19">
        <f ca="1">IF(A49=0,0,A49-OFFSET(Catégories!$D$18,0,B49-1,,))</f>
        <v>2</v>
      </c>
      <c r="F49" s="1" t="str">
        <f ca="1">IF(A49=0,0,INDEX(Catégories!$D$20:$R$20,1,'Echantillon (5)'!B49))</f>
        <v>8. Combustibles non classés</v>
      </c>
      <c r="G49" s="1" t="str">
        <f ca="1">IF(A49=0,0,INDEX(OFFSET(Catégories!$D$21:$D$31,0,0,10,Catégories!$C$17),'Echantillon (5)'!C49,'Echantillon (5)'!B49))</f>
        <v>8.2 Autres combustibles</v>
      </c>
      <c r="I49" s="41">
        <v>0</v>
      </c>
      <c r="J49" s="41">
        <v>0</v>
      </c>
      <c r="K49" s="41">
        <f t="shared" si="7"/>
        <v>0</v>
      </c>
      <c r="L49" s="6"/>
      <c r="M49" s="38">
        <f t="shared" si="8"/>
        <v>0</v>
      </c>
      <c r="N49" s="38"/>
      <c r="O49" s="38">
        <f t="shared" si="9"/>
        <v>0</v>
      </c>
      <c r="Q49" s="41">
        <v>0</v>
      </c>
      <c r="R49" s="41">
        <v>0</v>
      </c>
      <c r="S49" s="41">
        <f t="shared" si="10"/>
        <v>0</v>
      </c>
      <c r="T49" s="6"/>
      <c r="U49" s="38">
        <f t="shared" si="11"/>
        <v>0</v>
      </c>
      <c r="V49" s="38"/>
      <c r="W49" s="38">
        <f t="shared" si="12"/>
        <v>0</v>
      </c>
      <c r="Y49" s="41">
        <v>0</v>
      </c>
      <c r="Z49" s="41">
        <v>0</v>
      </c>
      <c r="AA49" s="41">
        <f t="shared" si="13"/>
        <v>0</v>
      </c>
      <c r="AB49" s="6"/>
      <c r="AC49" s="38">
        <f t="shared" si="14"/>
        <v>0</v>
      </c>
      <c r="AD49" s="38"/>
      <c r="AE49" s="38">
        <f t="shared" si="15"/>
        <v>0</v>
      </c>
      <c r="AH49" s="41">
        <f t="shared" si="16"/>
        <v>0</v>
      </c>
      <c r="AI49" s="41">
        <f t="shared" si="2"/>
        <v>0</v>
      </c>
      <c r="AJ49" s="41">
        <f t="shared" si="3"/>
        <v>0</v>
      </c>
      <c r="AK49" s="41">
        <f t="shared" ca="1" si="17"/>
        <v>0</v>
      </c>
      <c r="AL49" s="38">
        <f t="shared" ca="1" si="18"/>
        <v>0</v>
      </c>
      <c r="AO49" s="1" t="str">
        <f ca="1">IF(A49=0,0,INDEX(OFFSET(Catégories!$D$21:$D$31,0,0,10,Catégories!$C$17),'Echantillon (5)'!C49,'Echantillon (5)'!B49))</f>
        <v>8.2 Autres combustibles</v>
      </c>
      <c r="AP49" s="38">
        <f t="shared" ca="1" si="4"/>
        <v>0</v>
      </c>
      <c r="AT49" s="38">
        <f t="shared" ca="1" si="19"/>
        <v>0</v>
      </c>
      <c r="AW49" s="36"/>
      <c r="AX49" s="36"/>
      <c r="AY49" s="40">
        <f t="shared" si="20"/>
        <v>0</v>
      </c>
      <c r="BA49" s="9">
        <f t="shared" ca="1" si="5"/>
        <v>0</v>
      </c>
      <c r="BC49" s="10">
        <f t="shared" ca="1" si="6"/>
        <v>0</v>
      </c>
      <c r="BF49" s="38">
        <f t="shared" ca="1" si="21"/>
        <v>0</v>
      </c>
    </row>
    <row r="50" spans="1:58" x14ac:dyDescent="0.3">
      <c r="A50" s="53">
        <f t="shared" ca="1" si="22"/>
        <v>29</v>
      </c>
      <c r="B50" s="19">
        <f ca="1">IF(A50=0,0,HLOOKUP(A50-1,OFFSET(Catégories!$D$18:$D$19,0,0,2,Catégories!$C$17),2,TRUE))</f>
        <v>9</v>
      </c>
      <c r="C50" s="19">
        <f ca="1">IF(A50=0,0,A50-OFFSET(Catégories!$D$18,0,B50-1,,))</f>
        <v>1</v>
      </c>
      <c r="F50" s="1" t="str">
        <f ca="1">IF(A50=0,0,INDEX(Catégories!$D$20:$R$20,1,'Echantillon (5)'!B50))</f>
        <v>9. Verre</v>
      </c>
      <c r="G50" s="1" t="str">
        <f ca="1">IF(A50=0,0,INDEX(OFFSET(Catégories!$D$21:$D$31,0,0,10,Catégories!$C$17),'Echantillon (5)'!C50,'Echantillon (5)'!B50))</f>
        <v>9.1 Emballages en verre incolore</v>
      </c>
      <c r="I50" s="41">
        <v>0</v>
      </c>
      <c r="J50" s="41">
        <v>0</v>
      </c>
      <c r="K50" s="41">
        <f t="shared" si="7"/>
        <v>0</v>
      </c>
      <c r="L50" s="6"/>
      <c r="M50" s="38">
        <f t="shared" si="8"/>
        <v>0</v>
      </c>
      <c r="N50" s="38"/>
      <c r="O50" s="38">
        <f t="shared" si="9"/>
        <v>0</v>
      </c>
      <c r="Q50" s="41">
        <v>0</v>
      </c>
      <c r="R50" s="41">
        <v>0</v>
      </c>
      <c r="S50" s="41">
        <f t="shared" si="10"/>
        <v>0</v>
      </c>
      <c r="T50" s="6"/>
      <c r="U50" s="38">
        <f t="shared" si="11"/>
        <v>0</v>
      </c>
      <c r="V50" s="38"/>
      <c r="W50" s="38">
        <f t="shared" si="12"/>
        <v>0</v>
      </c>
      <c r="Y50" s="41">
        <v>0</v>
      </c>
      <c r="Z50" s="41">
        <v>0</v>
      </c>
      <c r="AA50" s="41">
        <f t="shared" si="13"/>
        <v>0</v>
      </c>
      <c r="AB50" s="6"/>
      <c r="AC50" s="38">
        <f t="shared" si="14"/>
        <v>0</v>
      </c>
      <c r="AD50" s="38"/>
      <c r="AE50" s="38">
        <f t="shared" si="15"/>
        <v>0</v>
      </c>
      <c r="AH50" s="41">
        <f t="shared" si="16"/>
        <v>0</v>
      </c>
      <c r="AI50" s="41">
        <f t="shared" si="2"/>
        <v>0</v>
      </c>
      <c r="AJ50" s="41">
        <f t="shared" si="3"/>
        <v>0</v>
      </c>
      <c r="AK50" s="41">
        <f t="shared" ca="1" si="17"/>
        <v>0</v>
      </c>
      <c r="AL50" s="38">
        <f t="shared" ca="1" si="18"/>
        <v>0</v>
      </c>
      <c r="AO50" s="1" t="str">
        <f ca="1">IF(A50=0,0,INDEX(OFFSET(Catégories!$D$21:$D$31,0,0,10,Catégories!$C$17),'Echantillon (5)'!C50,'Echantillon (5)'!B50))</f>
        <v>9.1 Emballages en verre incolore</v>
      </c>
      <c r="AP50" s="38">
        <f t="shared" ca="1" si="4"/>
        <v>0</v>
      </c>
      <c r="AT50" s="38">
        <f t="shared" ca="1" si="19"/>
        <v>0</v>
      </c>
      <c r="AW50" s="36"/>
      <c r="AX50" s="36"/>
      <c r="AY50" s="40">
        <f t="shared" si="20"/>
        <v>0</v>
      </c>
      <c r="BA50" s="9">
        <f t="shared" ca="1" si="5"/>
        <v>0</v>
      </c>
      <c r="BC50" s="10">
        <f t="shared" ca="1" si="6"/>
        <v>0</v>
      </c>
      <c r="BF50" s="38">
        <f t="shared" ca="1" si="21"/>
        <v>0</v>
      </c>
    </row>
    <row r="51" spans="1:58" x14ac:dyDescent="0.3">
      <c r="A51" s="53">
        <f t="shared" ca="1" si="22"/>
        <v>30</v>
      </c>
      <c r="B51" s="19">
        <f ca="1">IF(A51=0,0,HLOOKUP(A51-1,OFFSET(Catégories!$D$18:$D$19,0,0,2,Catégories!$C$17),2,TRUE))</f>
        <v>9</v>
      </c>
      <c r="C51" s="19">
        <f ca="1">IF(A51=0,0,A51-OFFSET(Catégories!$D$18,0,B51-1,,))</f>
        <v>2</v>
      </c>
      <c r="F51" s="1" t="str">
        <f ca="1">IF(A51=0,0,INDEX(Catégories!$D$20:$R$20,1,'Echantillon (5)'!B51))</f>
        <v>9. Verre</v>
      </c>
      <c r="G51" s="1" t="str">
        <f ca="1">IF(A51=0,0,INDEX(OFFSET(Catégories!$D$21:$D$31,0,0,10,Catégories!$C$17),'Echantillon (5)'!C51,'Echantillon (5)'!B51))</f>
        <v xml:space="preserve">9.2 Emballages en verre de couleur </v>
      </c>
      <c r="I51" s="41">
        <v>0</v>
      </c>
      <c r="J51" s="41">
        <v>0</v>
      </c>
      <c r="K51" s="41">
        <f t="shared" si="7"/>
        <v>0</v>
      </c>
      <c r="L51" s="6"/>
      <c r="M51" s="38">
        <f t="shared" si="8"/>
        <v>0</v>
      </c>
      <c r="N51" s="38"/>
      <c r="O51" s="38">
        <f t="shared" si="9"/>
        <v>0</v>
      </c>
      <c r="Q51" s="41">
        <v>0</v>
      </c>
      <c r="R51" s="41">
        <v>0</v>
      </c>
      <c r="S51" s="41">
        <f t="shared" si="10"/>
        <v>0</v>
      </c>
      <c r="T51" s="6"/>
      <c r="U51" s="38">
        <f t="shared" si="11"/>
        <v>0</v>
      </c>
      <c r="V51" s="38"/>
      <c r="W51" s="38">
        <f t="shared" si="12"/>
        <v>0</v>
      </c>
      <c r="Y51" s="41">
        <v>0</v>
      </c>
      <c r="Z51" s="41">
        <v>0</v>
      </c>
      <c r="AA51" s="41">
        <f t="shared" si="13"/>
        <v>0</v>
      </c>
      <c r="AB51" s="6"/>
      <c r="AC51" s="38">
        <f t="shared" si="14"/>
        <v>0</v>
      </c>
      <c r="AD51" s="38"/>
      <c r="AE51" s="38">
        <f t="shared" si="15"/>
        <v>0</v>
      </c>
      <c r="AH51" s="41">
        <f t="shared" si="16"/>
        <v>0</v>
      </c>
      <c r="AI51" s="41">
        <f t="shared" si="2"/>
        <v>0</v>
      </c>
      <c r="AJ51" s="41">
        <f t="shared" si="3"/>
        <v>0</v>
      </c>
      <c r="AK51" s="41">
        <f t="shared" ca="1" si="17"/>
        <v>0</v>
      </c>
      <c r="AL51" s="38">
        <f t="shared" ca="1" si="18"/>
        <v>0</v>
      </c>
      <c r="AO51" s="1" t="str">
        <f ca="1">IF(A51=0,0,INDEX(OFFSET(Catégories!$D$21:$D$31,0,0,10,Catégories!$C$17),'Echantillon (5)'!C51,'Echantillon (5)'!B51))</f>
        <v xml:space="preserve">9.2 Emballages en verre de couleur </v>
      </c>
      <c r="AP51" s="38">
        <f t="shared" ca="1" si="4"/>
        <v>0</v>
      </c>
      <c r="AT51" s="38">
        <f t="shared" ca="1" si="19"/>
        <v>0</v>
      </c>
      <c r="AW51" s="36"/>
      <c r="AX51" s="36"/>
      <c r="AY51" s="40">
        <f t="shared" si="20"/>
        <v>0</v>
      </c>
      <c r="BA51" s="9">
        <f t="shared" ca="1" si="5"/>
        <v>0</v>
      </c>
      <c r="BC51" s="10">
        <f t="shared" ca="1" si="6"/>
        <v>0</v>
      </c>
      <c r="BF51" s="38">
        <f t="shared" ca="1" si="21"/>
        <v>0</v>
      </c>
    </row>
    <row r="52" spans="1:58" x14ac:dyDescent="0.3">
      <c r="A52" s="53">
        <f t="shared" ca="1" si="22"/>
        <v>31</v>
      </c>
      <c r="B52" s="19">
        <f ca="1">IF(A52=0,0,HLOOKUP(A52-1,OFFSET(Catégories!$D$18:$D$19,0,0,2,Catégories!$C$17),2,TRUE))</f>
        <v>9</v>
      </c>
      <c r="C52" s="19">
        <f ca="1">IF(A52=0,0,A52-OFFSET(Catégories!$D$18,0,B52-1,,))</f>
        <v>3</v>
      </c>
      <c r="F52" s="1" t="str">
        <f ca="1">IF(A52=0,0,INDEX(Catégories!$D$20:$R$20,1,'Echantillon (5)'!B52))</f>
        <v>9. Verre</v>
      </c>
      <c r="G52" s="1" t="str">
        <f ca="1">IF(A52=0,0,INDEX(OFFSET(Catégories!$D$21:$D$31,0,0,10,Catégories!$C$17),'Echantillon (5)'!C52,'Echantillon (5)'!B52))</f>
        <v>9.3 Autres verres</v>
      </c>
      <c r="I52" s="41">
        <v>0</v>
      </c>
      <c r="J52" s="41">
        <v>0</v>
      </c>
      <c r="K52" s="41">
        <f t="shared" si="7"/>
        <v>0</v>
      </c>
      <c r="L52" s="6"/>
      <c r="M52" s="38">
        <f t="shared" si="8"/>
        <v>0</v>
      </c>
      <c r="N52" s="38"/>
      <c r="O52" s="38">
        <f t="shared" si="9"/>
        <v>0</v>
      </c>
      <c r="Q52" s="41">
        <v>0</v>
      </c>
      <c r="R52" s="41">
        <v>0</v>
      </c>
      <c r="S52" s="41">
        <f t="shared" si="10"/>
        <v>0</v>
      </c>
      <c r="T52" s="6"/>
      <c r="U52" s="38">
        <f t="shared" si="11"/>
        <v>0</v>
      </c>
      <c r="V52" s="38"/>
      <c r="W52" s="38">
        <f t="shared" si="12"/>
        <v>0</v>
      </c>
      <c r="Y52" s="41">
        <v>0</v>
      </c>
      <c r="Z52" s="41">
        <v>0</v>
      </c>
      <c r="AA52" s="41">
        <f t="shared" si="13"/>
        <v>0</v>
      </c>
      <c r="AB52" s="6"/>
      <c r="AC52" s="38">
        <f t="shared" si="14"/>
        <v>0</v>
      </c>
      <c r="AD52" s="38"/>
      <c r="AE52" s="38">
        <f t="shared" si="15"/>
        <v>0</v>
      </c>
      <c r="AH52" s="41">
        <f t="shared" si="16"/>
        <v>0</v>
      </c>
      <c r="AI52" s="41">
        <f t="shared" si="2"/>
        <v>0</v>
      </c>
      <c r="AJ52" s="41">
        <f t="shared" si="3"/>
        <v>0</v>
      </c>
      <c r="AK52" s="41">
        <f t="shared" ca="1" si="17"/>
        <v>0</v>
      </c>
      <c r="AL52" s="38">
        <f t="shared" ca="1" si="18"/>
        <v>0</v>
      </c>
      <c r="AO52" s="1" t="str">
        <f ca="1">IF(A52=0,0,INDEX(OFFSET(Catégories!$D$21:$D$31,0,0,10,Catégories!$C$17),'Echantillon (5)'!C52,'Echantillon (5)'!B52))</f>
        <v>9.3 Autres verres</v>
      </c>
      <c r="AP52" s="38">
        <f t="shared" ca="1" si="4"/>
        <v>0</v>
      </c>
      <c r="AT52" s="38">
        <f t="shared" ca="1" si="19"/>
        <v>0</v>
      </c>
      <c r="AW52" s="36"/>
      <c r="AX52" s="36"/>
      <c r="AY52" s="40">
        <f t="shared" si="20"/>
        <v>0</v>
      </c>
      <c r="BA52" s="9">
        <f t="shared" ca="1" si="5"/>
        <v>0</v>
      </c>
      <c r="BC52" s="10">
        <f t="shared" ca="1" si="6"/>
        <v>0</v>
      </c>
      <c r="BF52" s="38">
        <f t="shared" ca="1" si="21"/>
        <v>0</v>
      </c>
    </row>
    <row r="53" spans="1:58" x14ac:dyDescent="0.3">
      <c r="A53" s="53">
        <f t="shared" ca="1" si="22"/>
        <v>32</v>
      </c>
      <c r="B53" s="19">
        <f ca="1">IF(A53=0,0,HLOOKUP(A53-1,OFFSET(Catégories!$D$18:$D$19,0,0,2,Catégories!$C$17),2,TRUE))</f>
        <v>10</v>
      </c>
      <c r="C53" s="19">
        <f ca="1">IF(A53=0,0,A53-OFFSET(Catégories!$D$18,0,B53-1,,))</f>
        <v>1</v>
      </c>
      <c r="F53" s="1" t="str">
        <f ca="1">IF(A53=0,0,INDEX(Catégories!$D$20:$R$20,1,'Echantillon (5)'!B53))</f>
        <v>10. Métaux</v>
      </c>
      <c r="G53" s="1" t="str">
        <f ca="1">IF(A53=0,0,INDEX(OFFSET(Catégories!$D$21:$D$31,0,0,10,Catégories!$C$17),'Echantillon (5)'!C53,'Echantillon (5)'!B53))</f>
        <v>10.1 Canettes métaux ferreux</v>
      </c>
      <c r="I53" s="41">
        <v>0</v>
      </c>
      <c r="J53" s="41">
        <v>0</v>
      </c>
      <c r="K53" s="41">
        <f t="shared" si="7"/>
        <v>0</v>
      </c>
      <c r="L53" s="6"/>
      <c r="M53" s="38">
        <f t="shared" si="8"/>
        <v>0</v>
      </c>
      <c r="N53" s="38"/>
      <c r="O53" s="38">
        <f t="shared" si="9"/>
        <v>0</v>
      </c>
      <c r="Q53" s="41">
        <v>0</v>
      </c>
      <c r="R53" s="41">
        <v>0</v>
      </c>
      <c r="S53" s="41">
        <f t="shared" si="10"/>
        <v>0</v>
      </c>
      <c r="T53" s="6"/>
      <c r="U53" s="38">
        <f t="shared" si="11"/>
        <v>0</v>
      </c>
      <c r="V53" s="38"/>
      <c r="W53" s="38">
        <f t="shared" si="12"/>
        <v>0</v>
      </c>
      <c r="Y53" s="41">
        <v>0</v>
      </c>
      <c r="Z53" s="41">
        <v>0</v>
      </c>
      <c r="AA53" s="41">
        <f t="shared" si="13"/>
        <v>0</v>
      </c>
      <c r="AB53" s="6"/>
      <c r="AC53" s="38">
        <f t="shared" si="14"/>
        <v>0</v>
      </c>
      <c r="AD53" s="38"/>
      <c r="AE53" s="38">
        <f t="shared" si="15"/>
        <v>0</v>
      </c>
      <c r="AH53" s="41">
        <f t="shared" si="16"/>
        <v>0</v>
      </c>
      <c r="AI53" s="41">
        <f t="shared" si="2"/>
        <v>0</v>
      </c>
      <c r="AJ53" s="41">
        <f t="shared" si="3"/>
        <v>0</v>
      </c>
      <c r="AK53" s="41">
        <f t="shared" ca="1" si="17"/>
        <v>0</v>
      </c>
      <c r="AL53" s="38">
        <f t="shared" ca="1" si="18"/>
        <v>0</v>
      </c>
      <c r="AO53" s="1" t="str">
        <f ca="1">IF(A53=0,0,INDEX(OFFSET(Catégories!$D$21:$D$31,0,0,10,Catégories!$C$17),'Echantillon (5)'!C53,'Echantillon (5)'!B53))</f>
        <v>10.1 Canettes métaux ferreux</v>
      </c>
      <c r="AP53" s="38">
        <f t="shared" ca="1" si="4"/>
        <v>0</v>
      </c>
      <c r="AT53" s="38">
        <f t="shared" ca="1" si="19"/>
        <v>0</v>
      </c>
      <c r="AW53" s="36"/>
      <c r="AX53" s="36"/>
      <c r="AY53" s="40">
        <f t="shared" si="20"/>
        <v>0</v>
      </c>
      <c r="BA53" s="9">
        <f t="shared" ca="1" si="5"/>
        <v>0</v>
      </c>
      <c r="BC53" s="10">
        <f t="shared" ca="1" si="6"/>
        <v>0</v>
      </c>
      <c r="BF53" s="38">
        <f t="shared" ca="1" si="21"/>
        <v>0</v>
      </c>
    </row>
    <row r="54" spans="1:58" x14ac:dyDescent="0.3">
      <c r="A54" s="53">
        <f t="shared" ca="1" si="22"/>
        <v>33</v>
      </c>
      <c r="B54" s="19">
        <f ca="1">IF(A54=0,0,HLOOKUP(A54-1,OFFSET(Catégories!$D$18:$D$19,0,0,2,Catégories!$C$17),2,TRUE))</f>
        <v>10</v>
      </c>
      <c r="C54" s="19">
        <f ca="1">IF(A54=0,0,A54-OFFSET(Catégories!$D$18,0,B54-1,,))</f>
        <v>2</v>
      </c>
      <c r="F54" s="1" t="str">
        <f ca="1">IF(A54=0,0,INDEX(Catégories!$D$20:$R$20,1,'Echantillon (5)'!B54))</f>
        <v>10. Métaux</v>
      </c>
      <c r="G54" s="1" t="str">
        <f ca="1">IF(A54=0,0,INDEX(OFFSET(Catégories!$D$21:$D$31,0,0,10,Catégories!$C$17),'Echantillon (5)'!C54,'Echantillon (5)'!B54))</f>
        <v>10.2 Autres emballages métaux ferreux</v>
      </c>
      <c r="I54" s="41">
        <v>0</v>
      </c>
      <c r="J54" s="41">
        <v>0</v>
      </c>
      <c r="K54" s="41">
        <f t="shared" si="7"/>
        <v>0</v>
      </c>
      <c r="L54" s="6"/>
      <c r="M54" s="38">
        <f t="shared" si="8"/>
        <v>0</v>
      </c>
      <c r="N54" s="38"/>
      <c r="O54" s="38">
        <f t="shared" si="9"/>
        <v>0</v>
      </c>
      <c r="Q54" s="41">
        <v>5</v>
      </c>
      <c r="R54" s="41">
        <v>0</v>
      </c>
      <c r="S54" s="41">
        <f t="shared" si="10"/>
        <v>5</v>
      </c>
      <c r="T54" s="6"/>
      <c r="U54" s="38">
        <f t="shared" ca="1" si="11"/>
        <v>1</v>
      </c>
      <c r="V54" s="38"/>
      <c r="W54" s="38">
        <f t="shared" si="12"/>
        <v>0.30674846625766872</v>
      </c>
      <c r="Y54" s="41">
        <v>0</v>
      </c>
      <c r="Z54" s="41">
        <v>0</v>
      </c>
      <c r="AA54" s="41">
        <f t="shared" si="13"/>
        <v>0</v>
      </c>
      <c r="AB54" s="6"/>
      <c r="AC54" s="38">
        <f t="shared" si="14"/>
        <v>0</v>
      </c>
      <c r="AD54" s="38"/>
      <c r="AE54" s="38">
        <f t="shared" si="15"/>
        <v>0</v>
      </c>
      <c r="AH54" s="41">
        <f t="shared" si="16"/>
        <v>0</v>
      </c>
      <c r="AI54" s="41">
        <f t="shared" si="2"/>
        <v>64.907975460122699</v>
      </c>
      <c r="AJ54" s="41">
        <f t="shared" si="3"/>
        <v>0</v>
      </c>
      <c r="AK54" s="41">
        <f t="shared" ca="1" si="17"/>
        <v>64.907975460122699</v>
      </c>
      <c r="AL54" s="38">
        <f t="shared" ca="1" si="18"/>
        <v>1</v>
      </c>
      <c r="AO54" s="1" t="str">
        <f ca="1">IF(A54=0,0,INDEX(OFFSET(Catégories!$D$21:$D$31,0,0,10,Catégories!$C$17),'Echantillon (5)'!C54,'Echantillon (5)'!B54))</f>
        <v>10.2 Autres emballages métaux ferreux</v>
      </c>
      <c r="AP54" s="38">
        <f t="shared" ca="1" si="4"/>
        <v>0.11801450083658672</v>
      </c>
      <c r="AT54" s="38">
        <f t="shared" ca="1" si="19"/>
        <v>0</v>
      </c>
      <c r="AW54" s="36"/>
      <c r="AX54" s="36"/>
      <c r="AY54" s="40">
        <f t="shared" si="20"/>
        <v>0</v>
      </c>
      <c r="BA54" s="9">
        <f t="shared" ca="1" si="5"/>
        <v>0</v>
      </c>
      <c r="BC54" s="10">
        <f t="shared" ref="BC54:BC85" ca="1" si="27">IF(AU54=$A$16,$G$18/($G$12/($G$11-$K$17)),(AY54/($AY$17/$G$17)/($G$12/($G$11-$K$17)))+SUMPRODUCT((AK$22:AK$91)*($B$22:$B$91=$AU54)))</f>
        <v>0</v>
      </c>
      <c r="BF54" s="38">
        <f t="shared" ca="1" si="21"/>
        <v>0</v>
      </c>
    </row>
    <row r="55" spans="1:58" x14ac:dyDescent="0.3">
      <c r="A55" s="53">
        <f t="shared" ca="1" si="22"/>
        <v>34</v>
      </c>
      <c r="B55" s="19">
        <f ca="1">IF(A55=0,0,HLOOKUP(A55-1,OFFSET(Catégories!$D$18:$D$19,0,0,2,Catégories!$C$17),2,TRUE))</f>
        <v>10</v>
      </c>
      <c r="C55" s="19">
        <f ca="1">IF(A55=0,0,A55-OFFSET(Catégories!$D$18,0,B55-1,,))</f>
        <v>3</v>
      </c>
      <c r="F55" s="1" t="str">
        <f ca="1">IF(A55=0,0,INDEX(Catégories!$D$20:$R$20,1,'Echantillon (5)'!B55))</f>
        <v>10. Métaux</v>
      </c>
      <c r="G55" s="1" t="str">
        <f ca="1">IF(A55=0,0,INDEX(OFFSET(Catégories!$D$21:$D$31,0,0,10,Catégories!$C$17),'Echantillon (5)'!C55,'Echantillon (5)'!B55))</f>
        <v>10.3 Canettes aluminium</v>
      </c>
      <c r="I55" s="41">
        <v>0</v>
      </c>
      <c r="J55" s="41">
        <v>0</v>
      </c>
      <c r="K55" s="41">
        <f t="shared" si="7"/>
        <v>0</v>
      </c>
      <c r="L55" s="6"/>
      <c r="M55" s="38">
        <f t="shared" si="8"/>
        <v>0</v>
      </c>
      <c r="N55" s="38"/>
      <c r="O55" s="38">
        <f t="shared" si="9"/>
        <v>0</v>
      </c>
      <c r="Q55" s="41">
        <v>0</v>
      </c>
      <c r="R55" s="41">
        <v>0</v>
      </c>
      <c r="S55" s="41">
        <f t="shared" si="10"/>
        <v>0</v>
      </c>
      <c r="T55" s="6"/>
      <c r="U55" s="38">
        <f t="shared" si="11"/>
        <v>0</v>
      </c>
      <c r="V55" s="38"/>
      <c r="W55" s="38">
        <f t="shared" si="12"/>
        <v>0</v>
      </c>
      <c r="Y55" s="41">
        <v>0</v>
      </c>
      <c r="Z55" s="41">
        <v>0</v>
      </c>
      <c r="AA55" s="41">
        <f t="shared" si="13"/>
        <v>0</v>
      </c>
      <c r="AB55" s="6"/>
      <c r="AC55" s="38">
        <f t="shared" si="14"/>
        <v>0</v>
      </c>
      <c r="AD55" s="38"/>
      <c r="AE55" s="38">
        <f t="shared" si="15"/>
        <v>0</v>
      </c>
      <c r="AH55" s="41">
        <f t="shared" si="16"/>
        <v>0</v>
      </c>
      <c r="AI55" s="41">
        <f t="shared" si="2"/>
        <v>0</v>
      </c>
      <c r="AJ55" s="41">
        <f t="shared" si="3"/>
        <v>0</v>
      </c>
      <c r="AK55" s="41">
        <f t="shared" ca="1" si="17"/>
        <v>0</v>
      </c>
      <c r="AL55" s="38">
        <f t="shared" ca="1" si="18"/>
        <v>0</v>
      </c>
      <c r="AO55" s="1" t="str">
        <f ca="1">IF(A55=0,0,INDEX(OFFSET(Catégories!$D$21:$D$31,0,0,10,Catégories!$C$17),'Echantillon (5)'!C55,'Echantillon (5)'!B55))</f>
        <v>10.3 Canettes aluminium</v>
      </c>
      <c r="AP55" s="38">
        <f t="shared" ca="1" si="4"/>
        <v>0</v>
      </c>
      <c r="AT55" s="38">
        <f t="shared" ca="1" si="19"/>
        <v>0</v>
      </c>
      <c r="AW55" s="36"/>
      <c r="AX55" s="36"/>
      <c r="AY55" s="40">
        <f t="shared" si="20"/>
        <v>0</v>
      </c>
      <c r="BA55" s="9">
        <f t="shared" ca="1" si="5"/>
        <v>0</v>
      </c>
      <c r="BC55" s="10">
        <f t="shared" ca="1" si="27"/>
        <v>0</v>
      </c>
      <c r="BF55" s="38">
        <f t="shared" ca="1" si="21"/>
        <v>0</v>
      </c>
    </row>
    <row r="56" spans="1:58" x14ac:dyDescent="0.3">
      <c r="A56" s="53">
        <f t="shared" ca="1" si="22"/>
        <v>35</v>
      </c>
      <c r="B56" s="19">
        <f ca="1">IF(A56=0,0,HLOOKUP(A56-1,OFFSET(Catégories!$D$18:$D$19,0,0,2,Catégories!$C$17),2,TRUE))</f>
        <v>10</v>
      </c>
      <c r="C56" s="19">
        <f ca="1">IF(A56=0,0,A56-OFFSET(Catégories!$D$18,0,B56-1,,))</f>
        <v>4</v>
      </c>
      <c r="F56" s="1" t="str">
        <f ca="1">IF(A56=0,0,INDEX(Catégories!$D$20:$R$20,1,'Echantillon (5)'!B56))</f>
        <v>10. Métaux</v>
      </c>
      <c r="G56" s="1" t="str">
        <f ca="1">IF(A56=0,0,INDEX(OFFSET(Catégories!$D$21:$D$31,0,0,10,Catégories!$C$17),'Echantillon (5)'!C56,'Echantillon (5)'!B56))</f>
        <v>10.4 Autres emballages aluminium</v>
      </c>
      <c r="I56" s="41">
        <v>0</v>
      </c>
      <c r="J56" s="41">
        <v>0</v>
      </c>
      <c r="K56" s="41">
        <f t="shared" si="7"/>
        <v>0</v>
      </c>
      <c r="L56" s="6"/>
      <c r="M56" s="38">
        <f t="shared" si="8"/>
        <v>0</v>
      </c>
      <c r="N56" s="38"/>
      <c r="O56" s="38">
        <f t="shared" si="9"/>
        <v>0</v>
      </c>
      <c r="Q56" s="41">
        <v>0</v>
      </c>
      <c r="R56" s="41">
        <v>0</v>
      </c>
      <c r="S56" s="41">
        <f t="shared" si="10"/>
        <v>0</v>
      </c>
      <c r="T56" s="6"/>
      <c r="U56" s="38">
        <f t="shared" si="11"/>
        <v>0</v>
      </c>
      <c r="V56" s="38"/>
      <c r="W56" s="38">
        <f t="shared" si="12"/>
        <v>0</v>
      </c>
      <c r="Y56" s="41">
        <v>0</v>
      </c>
      <c r="Z56" s="41">
        <v>0</v>
      </c>
      <c r="AA56" s="41">
        <f t="shared" si="13"/>
        <v>0</v>
      </c>
      <c r="AB56" s="6"/>
      <c r="AC56" s="38">
        <f t="shared" si="14"/>
        <v>0</v>
      </c>
      <c r="AD56" s="38"/>
      <c r="AE56" s="38">
        <f t="shared" si="15"/>
        <v>0</v>
      </c>
      <c r="AH56" s="41">
        <f t="shared" si="16"/>
        <v>0</v>
      </c>
      <c r="AI56" s="41">
        <f t="shared" si="2"/>
        <v>0</v>
      </c>
      <c r="AJ56" s="41">
        <f t="shared" si="3"/>
        <v>0</v>
      </c>
      <c r="AK56" s="41">
        <f t="shared" ca="1" si="17"/>
        <v>0</v>
      </c>
      <c r="AL56" s="38">
        <f t="shared" ca="1" si="18"/>
        <v>0</v>
      </c>
      <c r="AO56" s="1" t="str">
        <f ca="1">IF(A56=0,0,INDEX(OFFSET(Catégories!$D$21:$D$31,0,0,10,Catégories!$C$17),'Echantillon (5)'!C56,'Echantillon (5)'!B56))</f>
        <v>10.4 Autres emballages aluminium</v>
      </c>
      <c r="AP56" s="38">
        <f t="shared" ca="1" si="4"/>
        <v>0</v>
      </c>
      <c r="AT56" s="38">
        <f t="shared" ca="1" si="19"/>
        <v>0</v>
      </c>
      <c r="AW56" s="36"/>
      <c r="AX56" s="36"/>
      <c r="AY56" s="40">
        <f t="shared" si="20"/>
        <v>0</v>
      </c>
      <c r="BA56" s="9">
        <f t="shared" ca="1" si="5"/>
        <v>0</v>
      </c>
      <c r="BC56" s="10">
        <f t="shared" ca="1" si="27"/>
        <v>0</v>
      </c>
      <c r="BF56" s="38">
        <f t="shared" ca="1" si="21"/>
        <v>0</v>
      </c>
    </row>
    <row r="57" spans="1:58" x14ac:dyDescent="0.3">
      <c r="A57" s="53">
        <f t="shared" ca="1" si="22"/>
        <v>36</v>
      </c>
      <c r="B57" s="19">
        <f ca="1">IF(A57=0,0,HLOOKUP(A57-1,OFFSET(Catégories!$D$18:$D$19,0,0,2,Catégories!$C$17),2,TRUE))</f>
        <v>10</v>
      </c>
      <c r="C57" s="19">
        <f ca="1">IF(A57=0,0,A57-OFFSET(Catégories!$D$18,0,B57-1,,))</f>
        <v>5</v>
      </c>
      <c r="F57" s="1" t="str">
        <f ca="1">IF(A57=0,0,INDEX(Catégories!$D$20:$R$20,1,'Echantillon (5)'!B57))</f>
        <v>10. Métaux</v>
      </c>
      <c r="G57" s="1" t="str">
        <f ca="1">IF(A57=0,0,INDEX(OFFSET(Catégories!$D$21:$D$31,0,0,10,Catégories!$C$17),'Echantillon (5)'!C57,'Echantillon (5)'!B57))</f>
        <v>10.5 Autres métaux ferreux</v>
      </c>
      <c r="I57" s="41">
        <v>0</v>
      </c>
      <c r="J57" s="41">
        <v>0</v>
      </c>
      <c r="K57" s="41">
        <f t="shared" si="7"/>
        <v>0</v>
      </c>
      <c r="L57" s="6"/>
      <c r="M57" s="38">
        <f t="shared" si="8"/>
        <v>0</v>
      </c>
      <c r="N57" s="38"/>
      <c r="O57" s="38">
        <f t="shared" si="9"/>
        <v>0</v>
      </c>
      <c r="Q57" s="41">
        <v>0</v>
      </c>
      <c r="R57" s="41">
        <v>0</v>
      </c>
      <c r="S57" s="41">
        <f t="shared" si="10"/>
        <v>0</v>
      </c>
      <c r="T57" s="6"/>
      <c r="U57" s="38">
        <f t="shared" si="11"/>
        <v>0</v>
      </c>
      <c r="V57" s="38"/>
      <c r="W57" s="38">
        <f t="shared" si="12"/>
        <v>0</v>
      </c>
      <c r="Y57" s="41">
        <v>0</v>
      </c>
      <c r="Z57" s="41">
        <v>0</v>
      </c>
      <c r="AA57" s="41">
        <f t="shared" si="13"/>
        <v>0</v>
      </c>
      <c r="AB57" s="6"/>
      <c r="AC57" s="38">
        <f t="shared" si="14"/>
        <v>0</v>
      </c>
      <c r="AD57" s="38"/>
      <c r="AE57" s="38">
        <f t="shared" si="15"/>
        <v>0</v>
      </c>
      <c r="AH57" s="41">
        <f t="shared" si="16"/>
        <v>0</v>
      </c>
      <c r="AI57" s="41">
        <f t="shared" si="2"/>
        <v>0</v>
      </c>
      <c r="AJ57" s="41">
        <f t="shared" si="3"/>
        <v>0</v>
      </c>
      <c r="AK57" s="41">
        <f t="shared" ca="1" si="17"/>
        <v>0</v>
      </c>
      <c r="AL57" s="38">
        <f t="shared" ca="1" si="18"/>
        <v>0</v>
      </c>
      <c r="AO57" s="1" t="str">
        <f ca="1">IF(A57=0,0,INDEX(OFFSET(Catégories!$D$21:$D$31,0,0,10,Catégories!$C$17),'Echantillon (5)'!C57,'Echantillon (5)'!B57))</f>
        <v>10.5 Autres métaux ferreux</v>
      </c>
      <c r="AP57" s="38">
        <f t="shared" ca="1" si="4"/>
        <v>0</v>
      </c>
      <c r="AT57" s="38">
        <f t="shared" ca="1" si="19"/>
        <v>0</v>
      </c>
      <c r="AW57" s="36"/>
      <c r="AX57" s="36"/>
      <c r="AY57" s="40">
        <f t="shared" si="20"/>
        <v>0</v>
      </c>
      <c r="BA57" s="9">
        <f t="shared" ca="1" si="5"/>
        <v>0</v>
      </c>
      <c r="BC57" s="10">
        <f t="shared" ca="1" si="27"/>
        <v>0</v>
      </c>
      <c r="BF57" s="38">
        <f t="shared" ca="1" si="21"/>
        <v>0</v>
      </c>
    </row>
    <row r="58" spans="1:58" x14ac:dyDescent="0.3">
      <c r="A58" s="53">
        <f t="shared" ca="1" si="22"/>
        <v>37</v>
      </c>
      <c r="B58" s="19">
        <f ca="1">IF(A58=0,0,HLOOKUP(A58-1,OFFSET(Catégories!$D$18:$D$19,0,0,2,Catégories!$C$17),2,TRUE))</f>
        <v>10</v>
      </c>
      <c r="C58" s="19">
        <f ca="1">IF(A58=0,0,A58-OFFSET(Catégories!$D$18,0,B58-1,,))</f>
        <v>6</v>
      </c>
      <c r="F58" s="1" t="str">
        <f ca="1">IF(A58=0,0,INDEX(Catégories!$D$20:$R$20,1,'Echantillon (5)'!B58))</f>
        <v>10. Métaux</v>
      </c>
      <c r="G58" s="1" t="str">
        <f ca="1">IF(A58=0,0,INDEX(OFFSET(Catégories!$D$21:$D$31,0,0,10,Catégories!$C$17),'Echantillon (5)'!C58,'Echantillon (5)'!B58))</f>
        <v>10.6 Autres métaux</v>
      </c>
      <c r="I58" s="41">
        <v>0</v>
      </c>
      <c r="J58" s="41">
        <v>0</v>
      </c>
      <c r="K58" s="41">
        <f t="shared" si="7"/>
        <v>0</v>
      </c>
      <c r="L58" s="6"/>
      <c r="M58" s="38">
        <f t="shared" si="8"/>
        <v>0</v>
      </c>
      <c r="N58" s="38"/>
      <c r="O58" s="38">
        <f t="shared" si="9"/>
        <v>0</v>
      </c>
      <c r="Q58" s="41">
        <v>0</v>
      </c>
      <c r="R58" s="41">
        <v>0</v>
      </c>
      <c r="S58" s="41">
        <f t="shared" si="10"/>
        <v>0</v>
      </c>
      <c r="T58" s="6"/>
      <c r="U58" s="38">
        <f t="shared" si="11"/>
        <v>0</v>
      </c>
      <c r="V58" s="38"/>
      <c r="W58" s="38">
        <f t="shared" si="12"/>
        <v>0</v>
      </c>
      <c r="Y58" s="41">
        <v>0</v>
      </c>
      <c r="Z58" s="41">
        <v>0</v>
      </c>
      <c r="AA58" s="41">
        <f t="shared" si="13"/>
        <v>0</v>
      </c>
      <c r="AB58" s="6"/>
      <c r="AC58" s="38">
        <f t="shared" si="14"/>
        <v>0</v>
      </c>
      <c r="AD58" s="38"/>
      <c r="AE58" s="38">
        <f t="shared" si="15"/>
        <v>0</v>
      </c>
      <c r="AH58" s="41">
        <f t="shared" si="16"/>
        <v>0</v>
      </c>
      <c r="AI58" s="41">
        <f t="shared" si="2"/>
        <v>0</v>
      </c>
      <c r="AJ58" s="41">
        <f t="shared" si="3"/>
        <v>0</v>
      </c>
      <c r="AK58" s="41">
        <f t="shared" ca="1" si="17"/>
        <v>0</v>
      </c>
      <c r="AL58" s="38">
        <f t="shared" ca="1" si="18"/>
        <v>0</v>
      </c>
      <c r="AO58" s="1" t="str">
        <f ca="1">IF(A58=0,0,INDEX(OFFSET(Catégories!$D$21:$D$31,0,0,10,Catégories!$C$17),'Echantillon (5)'!C58,'Echantillon (5)'!B58))</f>
        <v>10.6 Autres métaux</v>
      </c>
      <c r="AP58" s="38">
        <f t="shared" ca="1" si="4"/>
        <v>0</v>
      </c>
      <c r="AT58" s="38">
        <f t="shared" ca="1" si="19"/>
        <v>0</v>
      </c>
      <c r="AW58" s="36"/>
      <c r="AX58" s="36"/>
      <c r="AY58" s="40">
        <f t="shared" si="20"/>
        <v>0</v>
      </c>
      <c r="BA58" s="9">
        <f t="shared" ca="1" si="5"/>
        <v>0</v>
      </c>
      <c r="BC58" s="10">
        <f t="shared" ca="1" si="27"/>
        <v>0</v>
      </c>
      <c r="BF58" s="38">
        <f t="shared" ca="1" si="21"/>
        <v>0</v>
      </c>
    </row>
    <row r="59" spans="1:58" x14ac:dyDescent="0.3">
      <c r="A59" s="53">
        <f t="shared" ca="1" si="22"/>
        <v>38</v>
      </c>
      <c r="B59" s="19">
        <f ca="1">IF(A59=0,0,HLOOKUP(A59-1,OFFSET(Catégories!$D$18:$D$19,0,0,2,Catégories!$C$17),2,TRUE))</f>
        <v>11</v>
      </c>
      <c r="C59" s="19">
        <f ca="1">IF(A59=0,0,A59-OFFSET(Catégories!$D$18,0,B59-1,,))</f>
        <v>1</v>
      </c>
      <c r="F59" s="1" t="str">
        <f ca="1">IF(A59=0,0,INDEX(Catégories!$D$20:$R$20,1,'Echantillon (5)'!B59))</f>
        <v>11. incombustibles non classés</v>
      </c>
      <c r="G59" s="1" t="str">
        <f ca="1">IF(A59=0,0,INDEX(OFFSET(Catégories!$D$21:$D$31,0,0,10,Catégories!$C$17),'Echantillon (5)'!C59,'Echantillon (5)'!B59))</f>
        <v>11.1 Emballages incombustibles</v>
      </c>
      <c r="I59" s="41">
        <v>0</v>
      </c>
      <c r="J59" s="41">
        <v>0</v>
      </c>
      <c r="K59" s="41">
        <f t="shared" si="7"/>
        <v>0</v>
      </c>
      <c r="L59" s="6"/>
      <c r="M59" s="38">
        <f t="shared" si="8"/>
        <v>0</v>
      </c>
      <c r="N59" s="38"/>
      <c r="O59" s="38">
        <f t="shared" si="9"/>
        <v>0</v>
      </c>
      <c r="Q59" s="41">
        <v>0</v>
      </c>
      <c r="R59" s="41">
        <v>0</v>
      </c>
      <c r="S59" s="41">
        <f t="shared" si="10"/>
        <v>0</v>
      </c>
      <c r="T59" s="6"/>
      <c r="U59" s="38">
        <f t="shared" si="11"/>
        <v>0</v>
      </c>
      <c r="V59" s="38"/>
      <c r="W59" s="38">
        <f t="shared" si="12"/>
        <v>0</v>
      </c>
      <c r="Y59" s="41">
        <v>0</v>
      </c>
      <c r="Z59" s="41">
        <v>0</v>
      </c>
      <c r="AA59" s="41">
        <f t="shared" si="13"/>
        <v>0</v>
      </c>
      <c r="AB59" s="6"/>
      <c r="AC59" s="38">
        <f t="shared" si="14"/>
        <v>0</v>
      </c>
      <c r="AD59" s="38"/>
      <c r="AE59" s="38">
        <f t="shared" si="15"/>
        <v>0</v>
      </c>
      <c r="AH59" s="41">
        <f t="shared" si="16"/>
        <v>0</v>
      </c>
      <c r="AI59" s="41">
        <f t="shared" si="2"/>
        <v>0</v>
      </c>
      <c r="AJ59" s="41">
        <f t="shared" si="3"/>
        <v>0</v>
      </c>
      <c r="AK59" s="41">
        <f t="shared" ca="1" si="17"/>
        <v>0</v>
      </c>
      <c r="AL59" s="38">
        <f t="shared" ca="1" si="18"/>
        <v>0</v>
      </c>
      <c r="AO59" s="1" t="str">
        <f ca="1">IF(A59=0,0,INDEX(OFFSET(Catégories!$D$21:$D$31,0,0,10,Catégories!$C$17),'Echantillon (5)'!C59,'Echantillon (5)'!B59))</f>
        <v>11.1 Emballages incombustibles</v>
      </c>
      <c r="AP59" s="38">
        <f t="shared" ca="1" si="4"/>
        <v>0</v>
      </c>
      <c r="AT59" s="38">
        <f t="shared" ca="1" si="19"/>
        <v>0</v>
      </c>
      <c r="AW59" s="36"/>
      <c r="AX59" s="36"/>
      <c r="AY59" s="40">
        <f t="shared" si="20"/>
        <v>0</v>
      </c>
      <c r="BA59" s="9">
        <f t="shared" ca="1" si="5"/>
        <v>0</v>
      </c>
      <c r="BC59" s="10">
        <f t="shared" ca="1" si="27"/>
        <v>0</v>
      </c>
      <c r="BF59" s="38">
        <f t="shared" ca="1" si="21"/>
        <v>0</v>
      </c>
    </row>
    <row r="60" spans="1:58" x14ac:dyDescent="0.3">
      <c r="A60" s="53">
        <f t="shared" ca="1" si="22"/>
        <v>39</v>
      </c>
      <c r="B60" s="19">
        <f ca="1">IF(A60=0,0,HLOOKUP(A60-1,OFFSET(Catégories!$D$18:$D$19,0,0,2,Catégories!$C$17),2,TRUE))</f>
        <v>11</v>
      </c>
      <c r="C60" s="19">
        <f ca="1">IF(A60=0,0,A60-OFFSET(Catégories!$D$18,0,B60-1,,))</f>
        <v>2</v>
      </c>
      <c r="F60" s="1" t="str">
        <f ca="1">IF(A60=0,0,INDEX(Catégories!$D$20:$R$20,1,'Echantillon (5)'!B60))</f>
        <v>11. incombustibles non classés</v>
      </c>
      <c r="G60" s="1" t="str">
        <f ca="1">IF(A60=0,0,INDEX(OFFSET(Catégories!$D$21:$D$31,0,0,10,Catégories!$C$17),'Echantillon (5)'!C60,'Echantillon (5)'!B60))</f>
        <v>11.2 Autres incombustibles</v>
      </c>
      <c r="I60" s="41">
        <v>0</v>
      </c>
      <c r="J60" s="41">
        <v>0</v>
      </c>
      <c r="K60" s="41">
        <f t="shared" si="7"/>
        <v>0</v>
      </c>
      <c r="L60" s="6"/>
      <c r="M60" s="38">
        <f t="shared" si="8"/>
        <v>0</v>
      </c>
      <c r="N60" s="38"/>
      <c r="O60" s="38">
        <f t="shared" si="9"/>
        <v>0</v>
      </c>
      <c r="Q60" s="41">
        <v>0</v>
      </c>
      <c r="R60" s="41">
        <v>0</v>
      </c>
      <c r="S60" s="41">
        <f t="shared" si="10"/>
        <v>0</v>
      </c>
      <c r="T60" s="6"/>
      <c r="U60" s="38">
        <f t="shared" si="11"/>
        <v>0</v>
      </c>
      <c r="V60" s="38"/>
      <c r="W60" s="38">
        <f t="shared" si="12"/>
        <v>0</v>
      </c>
      <c r="Y60" s="41">
        <v>0</v>
      </c>
      <c r="Z60" s="41">
        <v>0</v>
      </c>
      <c r="AA60" s="41">
        <f t="shared" si="13"/>
        <v>0</v>
      </c>
      <c r="AB60" s="6"/>
      <c r="AC60" s="38">
        <f t="shared" si="14"/>
        <v>0</v>
      </c>
      <c r="AD60" s="38"/>
      <c r="AE60" s="38">
        <f t="shared" si="15"/>
        <v>0</v>
      </c>
      <c r="AH60" s="41">
        <f t="shared" si="16"/>
        <v>0</v>
      </c>
      <c r="AI60" s="41">
        <f t="shared" si="2"/>
        <v>0</v>
      </c>
      <c r="AJ60" s="41">
        <f t="shared" si="3"/>
        <v>0</v>
      </c>
      <c r="AK60" s="41">
        <f t="shared" ca="1" si="17"/>
        <v>0</v>
      </c>
      <c r="AL60" s="38">
        <f t="shared" ca="1" si="18"/>
        <v>0</v>
      </c>
      <c r="AO60" s="1" t="str">
        <f ca="1">IF(A60=0,0,INDEX(OFFSET(Catégories!$D$21:$D$31,0,0,10,Catégories!$C$17),'Echantillon (5)'!C60,'Echantillon (5)'!B60))</f>
        <v>11.2 Autres incombustibles</v>
      </c>
      <c r="AP60" s="38">
        <f t="shared" ca="1" si="4"/>
        <v>0</v>
      </c>
      <c r="AT60" s="38">
        <f t="shared" ca="1" si="19"/>
        <v>0</v>
      </c>
      <c r="AW60" s="36"/>
      <c r="AX60" s="36"/>
      <c r="AY60" s="40">
        <f t="shared" si="20"/>
        <v>0</v>
      </c>
      <c r="BA60" s="9">
        <f t="shared" ca="1" si="5"/>
        <v>0</v>
      </c>
      <c r="BC60" s="10">
        <f t="shared" ca="1" si="27"/>
        <v>0</v>
      </c>
      <c r="BF60" s="38">
        <f t="shared" ca="1" si="21"/>
        <v>0</v>
      </c>
    </row>
    <row r="61" spans="1:58" x14ac:dyDescent="0.3">
      <c r="A61" s="53">
        <f t="shared" ca="1" si="22"/>
        <v>40</v>
      </c>
      <c r="B61" s="19">
        <f ca="1">IF(A61=0,0,HLOOKUP(A61-1,OFFSET(Catégories!$D$18:$D$19,0,0,2,Catégories!$C$17),2,TRUE))</f>
        <v>12</v>
      </c>
      <c r="C61" s="19">
        <f ca="1">IF(A61=0,0,A61-OFFSET(Catégories!$D$18,0,B61-1,,))</f>
        <v>1</v>
      </c>
      <c r="F61" s="1" t="str">
        <f ca="1">IF(A61=0,0,INDEX(Catégories!$D$20:$R$20,1,'Echantillon (5)'!B61))</f>
        <v>12. Déchets
 dangereux</v>
      </c>
      <c r="G61" s="1" t="str">
        <f ca="1">IF(A61=0,0,INDEX(OFFSET(Catégories!$D$21:$D$31,0,0,10,Catégories!$C$17),'Echantillon (5)'!C61,'Echantillon (5)'!B61))</f>
        <v>12.1 Produits chimiques</v>
      </c>
      <c r="I61" s="41">
        <v>0</v>
      </c>
      <c r="J61" s="41">
        <v>0</v>
      </c>
      <c r="K61" s="41">
        <f t="shared" si="7"/>
        <v>0</v>
      </c>
      <c r="L61" s="6"/>
      <c r="M61" s="38">
        <f t="shared" si="8"/>
        <v>0</v>
      </c>
      <c r="N61" s="38"/>
      <c r="O61" s="38">
        <f t="shared" si="9"/>
        <v>0</v>
      </c>
      <c r="Q61" s="41">
        <v>0</v>
      </c>
      <c r="R61" s="41">
        <v>0</v>
      </c>
      <c r="S61" s="41">
        <f t="shared" si="10"/>
        <v>0</v>
      </c>
      <c r="T61" s="6"/>
      <c r="U61" s="38">
        <f t="shared" si="11"/>
        <v>0</v>
      </c>
      <c r="V61" s="38"/>
      <c r="W61" s="38">
        <f t="shared" si="12"/>
        <v>0</v>
      </c>
      <c r="Y61" s="41">
        <v>0</v>
      </c>
      <c r="Z61" s="41">
        <v>0</v>
      </c>
      <c r="AA61" s="41">
        <f t="shared" si="13"/>
        <v>0</v>
      </c>
      <c r="AB61" s="6"/>
      <c r="AC61" s="38">
        <f t="shared" si="14"/>
        <v>0</v>
      </c>
      <c r="AD61" s="38"/>
      <c r="AE61" s="38">
        <f t="shared" si="15"/>
        <v>0</v>
      </c>
      <c r="AH61" s="41">
        <f t="shared" si="16"/>
        <v>0</v>
      </c>
      <c r="AI61" s="41">
        <f t="shared" si="2"/>
        <v>0</v>
      </c>
      <c r="AJ61" s="41">
        <f t="shared" si="3"/>
        <v>0</v>
      </c>
      <c r="AK61" s="41">
        <f t="shared" ca="1" si="17"/>
        <v>0</v>
      </c>
      <c r="AL61" s="38">
        <f t="shared" ca="1" si="18"/>
        <v>0</v>
      </c>
      <c r="AO61" s="1" t="str">
        <f ca="1">IF(A61=0,0,INDEX(OFFSET(Catégories!$D$21:$D$31,0,0,10,Catégories!$C$17),'Echantillon (5)'!C61,'Echantillon (5)'!B61))</f>
        <v>12.1 Produits chimiques</v>
      </c>
      <c r="AP61" s="38">
        <f t="shared" ca="1" si="4"/>
        <v>0</v>
      </c>
      <c r="AT61" s="38">
        <f t="shared" ca="1" si="19"/>
        <v>0</v>
      </c>
      <c r="AW61" s="36"/>
      <c r="AX61" s="36"/>
      <c r="AY61" s="40">
        <f t="shared" si="20"/>
        <v>0</v>
      </c>
      <c r="BA61" s="9">
        <f t="shared" ca="1" si="5"/>
        <v>0</v>
      </c>
      <c r="BC61" s="10">
        <f t="shared" ca="1" si="27"/>
        <v>0</v>
      </c>
      <c r="BF61" s="38">
        <f t="shared" ca="1" si="21"/>
        <v>0</v>
      </c>
    </row>
    <row r="62" spans="1:58" x14ac:dyDescent="0.3">
      <c r="A62" s="53">
        <f t="shared" ca="1" si="22"/>
        <v>41</v>
      </c>
      <c r="B62" s="19">
        <f ca="1">IF(A62=0,0,HLOOKUP(A62-1,OFFSET(Catégories!$D$18:$D$19,0,0,2,Catégories!$C$17),2,TRUE))</f>
        <v>12</v>
      </c>
      <c r="C62" s="19">
        <f ca="1">IF(A62=0,0,A62-OFFSET(Catégories!$D$18,0,B62-1,,))</f>
        <v>2</v>
      </c>
      <c r="F62" s="1" t="str">
        <f ca="1">IF(A62=0,0,INDEX(Catégories!$D$20:$R$20,1,'Echantillon (5)'!B62))</f>
        <v>12. Déchets
 dangereux</v>
      </c>
      <c r="G62" s="1" t="str">
        <f ca="1">IF(A62=0,0,INDEX(OFFSET(Catégories!$D$21:$D$31,0,0,10,Catégories!$C$17),'Echantillon (5)'!C62,'Echantillon (5)'!B62))</f>
        <v>12.2 Tubes fluorescents et ampoules basse consommation</v>
      </c>
      <c r="I62" s="41">
        <v>0</v>
      </c>
      <c r="J62" s="41">
        <v>0</v>
      </c>
      <c r="K62" s="41">
        <f t="shared" si="7"/>
        <v>0</v>
      </c>
      <c r="L62" s="6"/>
      <c r="M62" s="38">
        <f t="shared" si="8"/>
        <v>0</v>
      </c>
      <c r="N62" s="38"/>
      <c r="O62" s="38">
        <f t="shared" si="9"/>
        <v>0</v>
      </c>
      <c r="Q62" s="41">
        <v>0</v>
      </c>
      <c r="R62" s="41">
        <v>0</v>
      </c>
      <c r="S62" s="41">
        <f t="shared" si="10"/>
        <v>0</v>
      </c>
      <c r="T62" s="6"/>
      <c r="U62" s="38">
        <f t="shared" si="11"/>
        <v>0</v>
      </c>
      <c r="V62" s="38"/>
      <c r="W62" s="38">
        <f t="shared" si="12"/>
        <v>0</v>
      </c>
      <c r="Y62" s="41">
        <v>0</v>
      </c>
      <c r="Z62" s="41">
        <v>0</v>
      </c>
      <c r="AA62" s="41">
        <f t="shared" si="13"/>
        <v>0</v>
      </c>
      <c r="AB62" s="6"/>
      <c r="AC62" s="38">
        <f t="shared" si="14"/>
        <v>0</v>
      </c>
      <c r="AD62" s="38"/>
      <c r="AE62" s="38">
        <f t="shared" si="15"/>
        <v>0</v>
      </c>
      <c r="AH62" s="41">
        <f t="shared" si="16"/>
        <v>0</v>
      </c>
      <c r="AI62" s="41">
        <f t="shared" si="2"/>
        <v>0</v>
      </c>
      <c r="AJ62" s="41">
        <f t="shared" si="3"/>
        <v>0</v>
      </c>
      <c r="AK62" s="41">
        <f t="shared" ca="1" si="17"/>
        <v>0</v>
      </c>
      <c r="AL62" s="38">
        <f t="shared" ca="1" si="18"/>
        <v>0</v>
      </c>
      <c r="AO62" s="1" t="str">
        <f ca="1">IF(A62=0,0,INDEX(OFFSET(Catégories!$D$21:$D$31,0,0,10,Catégories!$C$17),'Echantillon (5)'!C62,'Echantillon (5)'!B62))</f>
        <v>12.2 Tubes fluorescents et ampoules basse consommation</v>
      </c>
      <c r="AP62" s="38">
        <f t="shared" ca="1" si="4"/>
        <v>0</v>
      </c>
      <c r="AT62" s="38">
        <f t="shared" ca="1" si="19"/>
        <v>0</v>
      </c>
      <c r="AW62" s="36"/>
      <c r="AX62" s="36"/>
      <c r="AY62" s="40">
        <f t="shared" si="20"/>
        <v>0</v>
      </c>
      <c r="BA62" s="9">
        <f t="shared" ca="1" si="5"/>
        <v>0</v>
      </c>
      <c r="BC62" s="10">
        <f t="shared" ca="1" si="27"/>
        <v>0</v>
      </c>
      <c r="BF62" s="38">
        <f t="shared" ca="1" si="21"/>
        <v>0</v>
      </c>
    </row>
    <row r="63" spans="1:58" x14ac:dyDescent="0.3">
      <c r="A63" s="53">
        <f t="shared" ca="1" si="22"/>
        <v>42</v>
      </c>
      <c r="B63" s="19">
        <f ca="1">IF(A63=0,0,HLOOKUP(A63-1,OFFSET(Catégories!$D$18:$D$19,0,0,2,Catégories!$C$17),2,TRUE))</f>
        <v>12</v>
      </c>
      <c r="C63" s="19">
        <f ca="1">IF(A63=0,0,A63-OFFSET(Catégories!$D$18,0,B63-1,,))</f>
        <v>3</v>
      </c>
      <c r="F63" s="1" t="str">
        <f ca="1">IF(A63=0,0,INDEX(Catégories!$D$20:$R$20,1,'Echantillon (5)'!B63))</f>
        <v>12. Déchets
 dangereux</v>
      </c>
      <c r="G63" s="1" t="str">
        <f ca="1">IF(A63=0,0,INDEX(OFFSET(Catégories!$D$21:$D$31,0,0,10,Catégories!$C$17),'Echantillon (5)'!C63,'Echantillon (5)'!B63))</f>
        <v>12.3 Piles (non rechargeables)</v>
      </c>
      <c r="I63" s="41">
        <v>0</v>
      </c>
      <c r="J63" s="41">
        <v>0</v>
      </c>
      <c r="K63" s="41">
        <f t="shared" si="7"/>
        <v>0</v>
      </c>
      <c r="L63" s="6"/>
      <c r="M63" s="38">
        <f t="shared" si="8"/>
        <v>0</v>
      </c>
      <c r="N63" s="38"/>
      <c r="O63" s="38">
        <f t="shared" si="9"/>
        <v>0</v>
      </c>
      <c r="Q63" s="41">
        <v>0</v>
      </c>
      <c r="R63" s="41">
        <v>0</v>
      </c>
      <c r="S63" s="41">
        <f t="shared" si="10"/>
        <v>0</v>
      </c>
      <c r="T63" s="6"/>
      <c r="U63" s="38">
        <f t="shared" si="11"/>
        <v>0</v>
      </c>
      <c r="V63" s="38"/>
      <c r="W63" s="38">
        <f t="shared" si="12"/>
        <v>0</v>
      </c>
      <c r="Y63" s="41">
        <v>0</v>
      </c>
      <c r="Z63" s="41">
        <v>0</v>
      </c>
      <c r="AA63" s="41">
        <f t="shared" si="13"/>
        <v>0</v>
      </c>
      <c r="AB63" s="6"/>
      <c r="AC63" s="38">
        <f t="shared" si="14"/>
        <v>0</v>
      </c>
      <c r="AD63" s="38"/>
      <c r="AE63" s="38">
        <f t="shared" si="15"/>
        <v>0</v>
      </c>
      <c r="AH63" s="41">
        <f t="shared" si="16"/>
        <v>0</v>
      </c>
      <c r="AI63" s="41">
        <f t="shared" si="2"/>
        <v>0</v>
      </c>
      <c r="AJ63" s="41">
        <f t="shared" si="3"/>
        <v>0</v>
      </c>
      <c r="AK63" s="41">
        <f t="shared" ca="1" si="17"/>
        <v>0</v>
      </c>
      <c r="AL63" s="38">
        <f t="shared" ca="1" si="18"/>
        <v>0</v>
      </c>
      <c r="AO63" s="1" t="str">
        <f ca="1">IF(A63=0,0,INDEX(OFFSET(Catégories!$D$21:$D$31,0,0,10,Catégories!$C$17),'Echantillon (5)'!C63,'Echantillon (5)'!B63))</f>
        <v>12.3 Piles (non rechargeables)</v>
      </c>
      <c r="AP63" s="38">
        <f t="shared" ca="1" si="4"/>
        <v>0</v>
      </c>
      <c r="AT63" s="38">
        <f t="shared" ca="1" si="19"/>
        <v>0</v>
      </c>
      <c r="AW63" s="36"/>
      <c r="AX63" s="36"/>
      <c r="AY63" s="40">
        <f t="shared" si="20"/>
        <v>0</v>
      </c>
      <c r="BA63" s="9">
        <f t="shared" ca="1" si="5"/>
        <v>0</v>
      </c>
      <c r="BC63" s="10">
        <f t="shared" ca="1" si="27"/>
        <v>0</v>
      </c>
      <c r="BF63" s="38">
        <f t="shared" ca="1" si="21"/>
        <v>0</v>
      </c>
    </row>
    <row r="64" spans="1:58" x14ac:dyDescent="0.3">
      <c r="A64" s="53">
        <f t="shared" ca="1" si="22"/>
        <v>43</v>
      </c>
      <c r="B64" s="19">
        <f ca="1">IF(A64=0,0,HLOOKUP(A64-1,OFFSET(Catégories!$D$18:$D$19,0,0,2,Catégories!$C$17),2,TRUE))</f>
        <v>12</v>
      </c>
      <c r="C64" s="19">
        <f ca="1">IF(A64=0,0,A64-OFFSET(Catégories!$D$18,0,B64-1,,))</f>
        <v>4</v>
      </c>
      <c r="F64" s="1" t="str">
        <f ca="1">IF(A64=0,0,INDEX(Catégories!$D$20:$R$20,1,'Echantillon (5)'!B64))</f>
        <v>12. Déchets
 dangereux</v>
      </c>
      <c r="G64" s="1" t="str">
        <f ca="1">IF(A64=0,0,INDEX(OFFSET(Catégories!$D$21:$D$31,0,0,10,Catégories!$C$17),'Echantillon (5)'!C64,'Echantillon (5)'!B64))</f>
        <v>12.4 Piles rechargeables, accumulateurs</v>
      </c>
      <c r="I64" s="41">
        <v>0</v>
      </c>
      <c r="J64" s="41">
        <v>0</v>
      </c>
      <c r="K64" s="41">
        <f t="shared" si="7"/>
        <v>0</v>
      </c>
      <c r="L64" s="6"/>
      <c r="M64" s="38">
        <f t="shared" si="8"/>
        <v>0</v>
      </c>
      <c r="N64" s="38"/>
      <c r="O64" s="38">
        <f t="shared" si="9"/>
        <v>0</v>
      </c>
      <c r="Q64" s="41">
        <v>0</v>
      </c>
      <c r="R64" s="41">
        <v>0</v>
      </c>
      <c r="S64" s="41">
        <f t="shared" si="10"/>
        <v>0</v>
      </c>
      <c r="T64" s="6"/>
      <c r="U64" s="38">
        <f t="shared" si="11"/>
        <v>0</v>
      </c>
      <c r="V64" s="38"/>
      <c r="W64" s="38">
        <f t="shared" si="12"/>
        <v>0</v>
      </c>
      <c r="Y64" s="41">
        <v>0</v>
      </c>
      <c r="Z64" s="41">
        <v>0</v>
      </c>
      <c r="AA64" s="41">
        <f t="shared" si="13"/>
        <v>0</v>
      </c>
      <c r="AB64" s="6"/>
      <c r="AC64" s="38">
        <f t="shared" si="14"/>
        <v>0</v>
      </c>
      <c r="AD64" s="38"/>
      <c r="AE64" s="38">
        <f t="shared" si="15"/>
        <v>0</v>
      </c>
      <c r="AH64" s="41">
        <f t="shared" si="16"/>
        <v>0</v>
      </c>
      <c r="AI64" s="41">
        <f t="shared" si="2"/>
        <v>0</v>
      </c>
      <c r="AJ64" s="41">
        <f t="shared" si="3"/>
        <v>0</v>
      </c>
      <c r="AK64" s="41">
        <f t="shared" ca="1" si="17"/>
        <v>0</v>
      </c>
      <c r="AL64" s="38">
        <f t="shared" ca="1" si="18"/>
        <v>0</v>
      </c>
      <c r="AO64" s="1" t="str">
        <f ca="1">IF(A64=0,0,INDEX(OFFSET(Catégories!$D$21:$D$31,0,0,10,Catégories!$C$17),'Echantillon (5)'!C64,'Echantillon (5)'!B64))</f>
        <v>12.4 Piles rechargeables, accumulateurs</v>
      </c>
      <c r="AP64" s="38">
        <f t="shared" ca="1" si="4"/>
        <v>0</v>
      </c>
      <c r="AT64" s="38">
        <f t="shared" ca="1" si="19"/>
        <v>0</v>
      </c>
      <c r="AW64" s="36"/>
      <c r="AX64" s="36"/>
      <c r="AY64" s="40">
        <f t="shared" si="20"/>
        <v>0</v>
      </c>
      <c r="BA64" s="9">
        <f t="shared" ca="1" si="5"/>
        <v>0</v>
      </c>
      <c r="BC64" s="10">
        <f t="shared" ca="1" si="27"/>
        <v>0</v>
      </c>
      <c r="BF64" s="38">
        <f t="shared" ca="1" si="21"/>
        <v>0</v>
      </c>
    </row>
    <row r="65" spans="1:58" x14ac:dyDescent="0.3">
      <c r="A65" s="53">
        <f t="shared" ca="1" si="22"/>
        <v>44</v>
      </c>
      <c r="B65" s="19">
        <f ca="1">IF(A65=0,0,HLOOKUP(A65-1,OFFSET(Catégories!$D$18:$D$19,0,0,2,Catégories!$C$17),2,TRUE))</f>
        <v>12</v>
      </c>
      <c r="C65" s="19">
        <f ca="1">IF(A65=0,0,A65-OFFSET(Catégories!$D$18,0,B65-1,,))</f>
        <v>5</v>
      </c>
      <c r="F65" s="1" t="str">
        <f ca="1">IF(A65=0,0,INDEX(Catégories!$D$20:$R$20,1,'Echantillon (5)'!B65))</f>
        <v>12. Déchets
 dangereux</v>
      </c>
      <c r="G65" s="1" t="str">
        <f ca="1">IF(A65=0,0,INDEX(OFFSET(Catégories!$D$21:$D$31,0,0,10,Catégories!$C$17),'Echantillon (5)'!C65,'Echantillon (5)'!B65))</f>
        <v xml:space="preserve">12.5 Batteries </v>
      </c>
      <c r="I65" s="41">
        <v>0</v>
      </c>
      <c r="J65" s="41">
        <v>0</v>
      </c>
      <c r="K65" s="41">
        <f t="shared" si="7"/>
        <v>0</v>
      </c>
      <c r="L65" s="6"/>
      <c r="M65" s="38">
        <f t="shared" si="8"/>
        <v>0</v>
      </c>
      <c r="N65" s="38"/>
      <c r="O65" s="38">
        <f t="shared" si="9"/>
        <v>0</v>
      </c>
      <c r="Q65" s="41">
        <v>0</v>
      </c>
      <c r="R65" s="41">
        <v>0</v>
      </c>
      <c r="S65" s="41">
        <f t="shared" si="10"/>
        <v>0</v>
      </c>
      <c r="T65" s="6"/>
      <c r="U65" s="38">
        <f t="shared" si="11"/>
        <v>0</v>
      </c>
      <c r="V65" s="38"/>
      <c r="W65" s="38">
        <f t="shared" si="12"/>
        <v>0</v>
      </c>
      <c r="Y65" s="41">
        <v>0</v>
      </c>
      <c r="Z65" s="41">
        <v>0</v>
      </c>
      <c r="AA65" s="41">
        <f t="shared" si="13"/>
        <v>0</v>
      </c>
      <c r="AB65" s="6"/>
      <c r="AC65" s="38">
        <f t="shared" si="14"/>
        <v>0</v>
      </c>
      <c r="AD65" s="38"/>
      <c r="AE65" s="38">
        <f t="shared" si="15"/>
        <v>0</v>
      </c>
      <c r="AH65" s="41">
        <f t="shared" si="16"/>
        <v>0</v>
      </c>
      <c r="AI65" s="41">
        <f t="shared" si="2"/>
        <v>0</v>
      </c>
      <c r="AJ65" s="41">
        <f t="shared" si="3"/>
        <v>0</v>
      </c>
      <c r="AK65" s="41">
        <f t="shared" ca="1" si="17"/>
        <v>0</v>
      </c>
      <c r="AL65" s="38">
        <f t="shared" ca="1" si="18"/>
        <v>0</v>
      </c>
      <c r="AO65" s="1" t="str">
        <f ca="1">IF(A65=0,0,INDEX(OFFSET(Catégories!$D$21:$D$31,0,0,10,Catégories!$C$17),'Echantillon (5)'!C65,'Echantillon (5)'!B65))</f>
        <v xml:space="preserve">12.5 Batteries </v>
      </c>
      <c r="AP65" s="38">
        <f t="shared" ca="1" si="4"/>
        <v>0</v>
      </c>
      <c r="AT65" s="38">
        <f t="shared" ca="1" si="19"/>
        <v>0</v>
      </c>
      <c r="AW65" s="36"/>
      <c r="AX65" s="36"/>
      <c r="AY65" s="40">
        <f t="shared" si="20"/>
        <v>0</v>
      </c>
      <c r="BA65" s="9">
        <f t="shared" ca="1" si="5"/>
        <v>0</v>
      </c>
      <c r="BC65" s="10">
        <f t="shared" ca="1" si="27"/>
        <v>0</v>
      </c>
      <c r="BF65" s="38">
        <f t="shared" ca="1" si="21"/>
        <v>0</v>
      </c>
    </row>
    <row r="66" spans="1:58" x14ac:dyDescent="0.3">
      <c r="A66" s="53">
        <f t="shared" ca="1" si="22"/>
        <v>45</v>
      </c>
      <c r="B66" s="19">
        <f ca="1">IF(A66=0,0,HLOOKUP(A66-1,OFFSET(Catégories!$D$18:$D$19,0,0,2,Catégories!$C$17),2,TRUE))</f>
        <v>12</v>
      </c>
      <c r="C66" s="19">
        <f ca="1">IF(A66=0,0,A66-OFFSET(Catégories!$D$18,0,B66-1,,))</f>
        <v>6</v>
      </c>
      <c r="F66" s="1" t="str">
        <f ca="1">IF(A66=0,0,INDEX(Catégories!$D$20:$R$20,1,'Echantillon (5)'!B66))</f>
        <v>12. Déchets
 dangereux</v>
      </c>
      <c r="G66" s="1" t="str">
        <f ca="1">IF(A66=0,0,INDEX(OFFSET(Catégories!$D$21:$D$31,0,0,10,Catégories!$C$17),'Echantillon (5)'!C66,'Echantillon (5)'!B66))</f>
        <v xml:space="preserve">12.6 Autres déchets dangereux </v>
      </c>
      <c r="I66" s="41">
        <v>0</v>
      </c>
      <c r="J66" s="41">
        <v>0</v>
      </c>
      <c r="K66" s="41">
        <f t="shared" si="7"/>
        <v>0</v>
      </c>
      <c r="L66" s="6"/>
      <c r="M66" s="38">
        <f t="shared" si="8"/>
        <v>0</v>
      </c>
      <c r="N66" s="38"/>
      <c r="O66" s="38">
        <f t="shared" si="9"/>
        <v>0</v>
      </c>
      <c r="Q66" s="41">
        <v>0</v>
      </c>
      <c r="R66" s="41">
        <v>0</v>
      </c>
      <c r="S66" s="41">
        <f t="shared" si="10"/>
        <v>0</v>
      </c>
      <c r="T66" s="6"/>
      <c r="U66" s="38">
        <f t="shared" si="11"/>
        <v>0</v>
      </c>
      <c r="V66" s="38"/>
      <c r="W66" s="38">
        <f t="shared" si="12"/>
        <v>0</v>
      </c>
      <c r="Y66" s="41">
        <v>0</v>
      </c>
      <c r="Z66" s="41">
        <v>0</v>
      </c>
      <c r="AA66" s="41">
        <f t="shared" si="13"/>
        <v>0</v>
      </c>
      <c r="AB66" s="6"/>
      <c r="AC66" s="38">
        <f t="shared" si="14"/>
        <v>0</v>
      </c>
      <c r="AD66" s="38"/>
      <c r="AE66" s="38">
        <f t="shared" si="15"/>
        <v>0</v>
      </c>
      <c r="AH66" s="41">
        <f t="shared" si="16"/>
        <v>0</v>
      </c>
      <c r="AI66" s="41">
        <f t="shared" si="2"/>
        <v>0</v>
      </c>
      <c r="AJ66" s="41">
        <f t="shared" si="3"/>
        <v>0</v>
      </c>
      <c r="AK66" s="41">
        <f t="shared" ca="1" si="17"/>
        <v>0</v>
      </c>
      <c r="AL66" s="38">
        <f t="shared" ca="1" si="18"/>
        <v>0</v>
      </c>
      <c r="AO66" s="1" t="str">
        <f ca="1">IF(A66=0,0,INDEX(OFFSET(Catégories!$D$21:$D$31,0,0,10,Catégories!$C$17),'Echantillon (5)'!C66,'Echantillon (5)'!B66))</f>
        <v xml:space="preserve">12.6 Autres déchets dangereux </v>
      </c>
      <c r="AP66" s="38">
        <f t="shared" ca="1" si="4"/>
        <v>0</v>
      </c>
      <c r="AT66" s="38">
        <f t="shared" ca="1" si="19"/>
        <v>0</v>
      </c>
      <c r="AW66" s="36"/>
      <c r="AX66" s="36"/>
      <c r="AY66" s="40">
        <f t="shared" si="20"/>
        <v>0</v>
      </c>
      <c r="BA66" s="9">
        <f t="shared" ca="1" si="5"/>
        <v>0</v>
      </c>
      <c r="BC66" s="10">
        <f t="shared" ca="1" si="27"/>
        <v>0</v>
      </c>
      <c r="BF66" s="38">
        <f t="shared" ca="1" si="21"/>
        <v>0</v>
      </c>
    </row>
    <row r="67" spans="1:58" x14ac:dyDescent="0.3">
      <c r="A67" s="53">
        <f t="shared" ca="1" si="22"/>
        <v>46</v>
      </c>
      <c r="B67" s="19">
        <f ca="1">IF(A67=0,0,HLOOKUP(A67-1,OFFSET(Catégories!$D$18:$D$19,0,0,2,Catégories!$C$17),2,TRUE))</f>
        <v>13</v>
      </c>
      <c r="C67" s="19">
        <f ca="1">IF(A67=0,0,A67-OFFSET(Catégories!$D$18,0,B67-1,,))</f>
        <v>1</v>
      </c>
      <c r="F67" s="1" t="str">
        <f ca="1">IF(A67=0,0,INDEX(Catégories!$D$20:$R$20,1,'Echantillon (5)'!B67))</f>
        <v>13. Fines</v>
      </c>
      <c r="G67" s="1" t="str">
        <f ca="1">IF(A67=0,0,INDEX(OFFSET(Catégories!$D$21:$D$31,0,0,10,Catégories!$C$17),'Echantillon (5)'!C67,'Echantillon (5)'!B67))</f>
        <v>13. Fines</v>
      </c>
      <c r="I67" s="41">
        <v>0</v>
      </c>
      <c r="J67" s="41">
        <v>0</v>
      </c>
      <c r="K67" s="41">
        <f t="shared" si="7"/>
        <v>0</v>
      </c>
      <c r="L67" s="6"/>
      <c r="M67" s="38">
        <f t="shared" si="8"/>
        <v>0</v>
      </c>
      <c r="N67" s="38"/>
      <c r="O67" s="38">
        <f t="shared" si="9"/>
        <v>0</v>
      </c>
      <c r="Q67" s="41">
        <v>0</v>
      </c>
      <c r="R67" s="41">
        <v>0</v>
      </c>
      <c r="S67" s="41">
        <f t="shared" si="10"/>
        <v>0</v>
      </c>
      <c r="T67" s="6"/>
      <c r="U67" s="38">
        <f t="shared" si="11"/>
        <v>0</v>
      </c>
      <c r="V67" s="38"/>
      <c r="W67" s="38">
        <f t="shared" si="12"/>
        <v>0</v>
      </c>
      <c r="Y67" s="41">
        <v>0</v>
      </c>
      <c r="Z67" s="41">
        <v>0</v>
      </c>
      <c r="AA67" s="41">
        <f t="shared" si="13"/>
        <v>0</v>
      </c>
      <c r="AB67" s="6"/>
      <c r="AC67" s="38">
        <f t="shared" si="14"/>
        <v>0</v>
      </c>
      <c r="AD67" s="38"/>
      <c r="AE67" s="38">
        <f t="shared" si="15"/>
        <v>0</v>
      </c>
      <c r="AH67" s="41">
        <f t="shared" si="16"/>
        <v>0</v>
      </c>
      <c r="AI67" s="41">
        <f t="shared" si="2"/>
        <v>0</v>
      </c>
      <c r="AJ67" s="41">
        <f t="shared" si="3"/>
        <v>0</v>
      </c>
      <c r="AK67" s="41">
        <f t="shared" ca="1" si="17"/>
        <v>148.12</v>
      </c>
      <c r="AL67" s="38">
        <f t="shared" ca="1" si="18"/>
        <v>1</v>
      </c>
      <c r="AO67" s="1" t="str">
        <f ca="1">IF(A67=0,0,INDEX(OFFSET(Catégories!$D$21:$D$31,0,0,10,Catégories!$C$17),'Echantillon (5)'!C67,'Echantillon (5)'!B67))</f>
        <v>13. Fines</v>
      </c>
      <c r="AP67" s="38">
        <f t="shared" ca="1" si="4"/>
        <v>0.26930909090909094</v>
      </c>
      <c r="AT67" s="38">
        <f t="shared" ca="1" si="19"/>
        <v>0</v>
      </c>
      <c r="AW67" s="36"/>
      <c r="AX67" s="36"/>
      <c r="AY67" s="40">
        <f t="shared" si="20"/>
        <v>0</v>
      </c>
      <c r="BA67" s="9">
        <f t="shared" ca="1" si="5"/>
        <v>0</v>
      </c>
      <c r="BC67" s="10">
        <f t="shared" ca="1" si="27"/>
        <v>0</v>
      </c>
      <c r="BF67" s="38">
        <f t="shared" ca="1" si="21"/>
        <v>0</v>
      </c>
    </row>
    <row r="68" spans="1:58" x14ac:dyDescent="0.3">
      <c r="A68" s="53">
        <f t="shared" ca="1" si="22"/>
        <v>0</v>
      </c>
      <c r="B68" s="19">
        <f ca="1">IF(A68=0,0,HLOOKUP(A68-1,OFFSET(Catégories!$D$18:$D$19,0,0,2,Catégories!$C$17),2,TRUE))</f>
        <v>0</v>
      </c>
      <c r="C68" s="19">
        <f ca="1">IF(A68=0,0,A68-OFFSET(Catégories!$D$18,0,B68-1,,))</f>
        <v>0</v>
      </c>
      <c r="F68" s="1">
        <f ca="1">IF(A68=0,0,INDEX(Catégories!$D$20:$R$20,1,'Echantillon (5)'!B68))</f>
        <v>0</v>
      </c>
      <c r="G68" s="1">
        <f ca="1">IF(A68=0,0,INDEX(OFFSET(Catégories!$D$21:$D$31,0,0,10,Catégories!$C$17),'Echantillon (5)'!C68,'Echantillon (5)'!B68))</f>
        <v>0</v>
      </c>
      <c r="I68" s="41">
        <v>0</v>
      </c>
      <c r="J68" s="41">
        <v>0</v>
      </c>
      <c r="K68" s="41">
        <f t="shared" si="7"/>
        <v>0</v>
      </c>
      <c r="L68" s="6"/>
      <c r="M68" s="38">
        <f t="shared" si="8"/>
        <v>0</v>
      </c>
      <c r="N68" s="38"/>
      <c r="O68" s="38">
        <f t="shared" si="9"/>
        <v>0</v>
      </c>
      <c r="Q68" s="41">
        <v>0</v>
      </c>
      <c r="R68" s="41">
        <v>0</v>
      </c>
      <c r="S68" s="41">
        <f t="shared" si="10"/>
        <v>0</v>
      </c>
      <c r="T68" s="6"/>
      <c r="U68" s="38">
        <f t="shared" si="11"/>
        <v>0</v>
      </c>
      <c r="V68" s="38"/>
      <c r="W68" s="38">
        <f t="shared" si="12"/>
        <v>0</v>
      </c>
      <c r="Y68" s="41">
        <v>0</v>
      </c>
      <c r="Z68" s="41">
        <v>0</v>
      </c>
      <c r="AA68" s="41">
        <f t="shared" si="13"/>
        <v>0</v>
      </c>
      <c r="AB68" s="6"/>
      <c r="AC68" s="38">
        <f t="shared" si="14"/>
        <v>0</v>
      </c>
      <c r="AD68" s="38"/>
      <c r="AE68" s="38">
        <f t="shared" si="15"/>
        <v>0</v>
      </c>
      <c r="AH68" s="41">
        <f t="shared" si="16"/>
        <v>0</v>
      </c>
      <c r="AI68" s="41">
        <f t="shared" si="2"/>
        <v>0</v>
      </c>
      <c r="AJ68" s="41">
        <f t="shared" si="3"/>
        <v>0</v>
      </c>
      <c r="AK68" s="41">
        <f t="shared" ca="1" si="17"/>
        <v>0</v>
      </c>
      <c r="AL68" s="38">
        <f t="shared" ca="1" si="18"/>
        <v>0</v>
      </c>
      <c r="AO68" s="1">
        <f ca="1">IF(A68=0,0,INDEX(OFFSET(Catégories!$D$21:$D$31,0,0,10,Catégories!$C$17),'Echantillon (5)'!C68,'Echantillon (5)'!B68))</f>
        <v>0</v>
      </c>
      <c r="AP68" s="38">
        <f t="shared" ca="1" si="4"/>
        <v>0</v>
      </c>
      <c r="AT68" s="38">
        <f t="shared" ca="1" si="19"/>
        <v>0</v>
      </c>
      <c r="AW68" s="36"/>
      <c r="AX68" s="36"/>
      <c r="AY68" s="40">
        <f t="shared" si="20"/>
        <v>0</v>
      </c>
      <c r="BA68" s="9">
        <f t="shared" ca="1" si="5"/>
        <v>0</v>
      </c>
      <c r="BC68" s="10">
        <f t="shared" ca="1" si="27"/>
        <v>0</v>
      </c>
      <c r="BF68" s="38">
        <f t="shared" ca="1" si="21"/>
        <v>0</v>
      </c>
    </row>
    <row r="69" spans="1:58" x14ac:dyDescent="0.3">
      <c r="A69" s="53">
        <f t="shared" ca="1" si="22"/>
        <v>0</v>
      </c>
      <c r="B69" s="19">
        <f ca="1">IF(A69=0,0,HLOOKUP(A69-1,OFFSET(Catégories!$D$18:$D$19,0,0,2,Catégories!$C$17),2,TRUE))</f>
        <v>0</v>
      </c>
      <c r="C69" s="19">
        <f ca="1">IF(A69=0,0,A69-OFFSET(Catégories!$D$18,0,B69-1,,))</f>
        <v>0</v>
      </c>
      <c r="F69" s="1">
        <f ca="1">IF(A69=0,0,INDEX(Catégories!$D$20:$R$20,1,'Echantillon (5)'!B69))</f>
        <v>0</v>
      </c>
      <c r="G69" s="1">
        <f ca="1">IF(A69=0,0,INDEX(OFFSET(Catégories!$D$21:$D$31,0,0,10,Catégories!$C$17),'Echantillon (5)'!C69,'Echantillon (5)'!B69))</f>
        <v>0</v>
      </c>
      <c r="I69" s="41">
        <v>0</v>
      </c>
      <c r="J69" s="41">
        <v>0</v>
      </c>
      <c r="K69" s="41">
        <f t="shared" si="7"/>
        <v>0</v>
      </c>
      <c r="L69" s="6"/>
      <c r="M69" s="38">
        <f t="shared" si="8"/>
        <v>0</v>
      </c>
      <c r="N69" s="38"/>
      <c r="O69" s="38">
        <f t="shared" si="9"/>
        <v>0</v>
      </c>
      <c r="Q69" s="41">
        <v>0</v>
      </c>
      <c r="R69" s="41">
        <v>0</v>
      </c>
      <c r="S69" s="41">
        <f t="shared" si="10"/>
        <v>0</v>
      </c>
      <c r="T69" s="6"/>
      <c r="U69" s="38">
        <f t="shared" si="11"/>
        <v>0</v>
      </c>
      <c r="V69" s="38"/>
      <c r="W69" s="38">
        <f t="shared" si="12"/>
        <v>0</v>
      </c>
      <c r="Y69" s="41">
        <v>0</v>
      </c>
      <c r="Z69" s="41">
        <v>0</v>
      </c>
      <c r="AA69" s="41">
        <f t="shared" si="13"/>
        <v>0</v>
      </c>
      <c r="AB69" s="6"/>
      <c r="AC69" s="38">
        <f t="shared" si="14"/>
        <v>0</v>
      </c>
      <c r="AD69" s="38"/>
      <c r="AE69" s="38">
        <f t="shared" si="15"/>
        <v>0</v>
      </c>
      <c r="AH69" s="41">
        <f t="shared" si="16"/>
        <v>0</v>
      </c>
      <c r="AI69" s="41">
        <f t="shared" si="2"/>
        <v>0</v>
      </c>
      <c r="AJ69" s="41">
        <f t="shared" si="3"/>
        <v>0</v>
      </c>
      <c r="AK69" s="41">
        <f t="shared" ca="1" si="17"/>
        <v>0</v>
      </c>
      <c r="AL69" s="38">
        <f t="shared" ca="1" si="18"/>
        <v>0</v>
      </c>
      <c r="AO69" s="1">
        <f ca="1">IF(A69=0,0,INDEX(OFFSET(Catégories!$D$21:$D$31,0,0,10,Catégories!$C$17),'Echantillon (5)'!C69,'Echantillon (5)'!B69))</f>
        <v>0</v>
      </c>
      <c r="AP69" s="38">
        <f t="shared" ca="1" si="4"/>
        <v>0</v>
      </c>
      <c r="AT69" s="38">
        <f t="shared" ca="1" si="19"/>
        <v>0</v>
      </c>
      <c r="AW69" s="36"/>
      <c r="AX69" s="36"/>
      <c r="AY69" s="40">
        <f t="shared" si="20"/>
        <v>0</v>
      </c>
      <c r="BA69" s="9">
        <f t="shared" ca="1" si="5"/>
        <v>0</v>
      </c>
      <c r="BC69" s="10">
        <f t="shared" ca="1" si="27"/>
        <v>0</v>
      </c>
      <c r="BF69" s="38">
        <f t="shared" ca="1" si="21"/>
        <v>0</v>
      </c>
    </row>
    <row r="70" spans="1:58" x14ac:dyDescent="0.3">
      <c r="A70" s="53">
        <f t="shared" ca="1" si="22"/>
        <v>0</v>
      </c>
      <c r="B70" s="19">
        <f ca="1">IF(A70=0,0,HLOOKUP(A70-1,OFFSET(Catégories!$D$18:$D$19,0,0,2,Catégories!$C$17),2,TRUE))</f>
        <v>0</v>
      </c>
      <c r="C70" s="19">
        <f ca="1">IF(A70=0,0,A70-OFFSET(Catégories!$D$18,0,B70-1,,))</f>
        <v>0</v>
      </c>
      <c r="F70" s="1">
        <f ca="1">IF(A70=0,0,INDEX(Catégories!$D$20:$R$20,1,'Echantillon (5)'!B70))</f>
        <v>0</v>
      </c>
      <c r="G70" s="1">
        <f ca="1">IF(A70=0,0,INDEX(OFFSET(Catégories!$D$21:$D$31,0,0,10,Catégories!$C$17),'Echantillon (5)'!C70,'Echantillon (5)'!B70))</f>
        <v>0</v>
      </c>
      <c r="I70" s="41">
        <v>0</v>
      </c>
      <c r="J70" s="41">
        <v>0</v>
      </c>
      <c r="K70" s="41">
        <f t="shared" si="7"/>
        <v>0</v>
      </c>
      <c r="L70" s="6"/>
      <c r="M70" s="38">
        <f t="shared" si="8"/>
        <v>0</v>
      </c>
      <c r="N70" s="38"/>
      <c r="O70" s="38">
        <f t="shared" si="9"/>
        <v>0</v>
      </c>
      <c r="Q70" s="41">
        <v>0</v>
      </c>
      <c r="R70" s="41">
        <v>0</v>
      </c>
      <c r="S70" s="41">
        <f t="shared" si="10"/>
        <v>0</v>
      </c>
      <c r="T70" s="6"/>
      <c r="U70" s="38">
        <f t="shared" si="11"/>
        <v>0</v>
      </c>
      <c r="V70" s="38"/>
      <c r="W70" s="38">
        <f t="shared" si="12"/>
        <v>0</v>
      </c>
      <c r="Y70" s="41">
        <v>0</v>
      </c>
      <c r="Z70" s="41">
        <v>0</v>
      </c>
      <c r="AA70" s="41">
        <f t="shared" si="13"/>
        <v>0</v>
      </c>
      <c r="AB70" s="6"/>
      <c r="AC70" s="38">
        <f t="shared" si="14"/>
        <v>0</v>
      </c>
      <c r="AD70" s="38"/>
      <c r="AE70" s="38">
        <f t="shared" si="15"/>
        <v>0</v>
      </c>
      <c r="AH70" s="41">
        <f t="shared" si="16"/>
        <v>0</v>
      </c>
      <c r="AI70" s="41">
        <f t="shared" si="2"/>
        <v>0</v>
      </c>
      <c r="AJ70" s="41">
        <f t="shared" si="3"/>
        <v>0</v>
      </c>
      <c r="AK70" s="41">
        <f t="shared" ca="1" si="17"/>
        <v>0</v>
      </c>
      <c r="AL70" s="38">
        <f t="shared" ca="1" si="18"/>
        <v>0</v>
      </c>
      <c r="AO70" s="1">
        <f ca="1">IF(A70=0,0,INDEX(OFFSET(Catégories!$D$21:$D$31,0,0,10,Catégories!$C$17),'Echantillon (5)'!C70,'Echantillon (5)'!B70))</f>
        <v>0</v>
      </c>
      <c r="AP70" s="38">
        <f t="shared" ca="1" si="4"/>
        <v>0</v>
      </c>
      <c r="AT70" s="38">
        <f t="shared" ca="1" si="19"/>
        <v>0</v>
      </c>
      <c r="AW70" s="36"/>
      <c r="AX70" s="36"/>
      <c r="AY70" s="40">
        <f t="shared" si="20"/>
        <v>0</v>
      </c>
      <c r="BA70" s="9">
        <f t="shared" ca="1" si="5"/>
        <v>0</v>
      </c>
      <c r="BC70" s="10">
        <f t="shared" ca="1" si="27"/>
        <v>0</v>
      </c>
      <c r="BF70" s="38">
        <f t="shared" ca="1" si="21"/>
        <v>0</v>
      </c>
    </row>
    <row r="71" spans="1:58" x14ac:dyDescent="0.3">
      <c r="A71" s="53">
        <f t="shared" ca="1" si="22"/>
        <v>0</v>
      </c>
      <c r="B71" s="19">
        <f ca="1">IF(A71=0,0,HLOOKUP(A71-1,OFFSET(Catégories!$D$18:$D$19,0,0,2,Catégories!$C$17),2,TRUE))</f>
        <v>0</v>
      </c>
      <c r="C71" s="19">
        <f ca="1">IF(A71=0,0,A71-OFFSET(Catégories!$D$18,0,B71-1,,))</f>
        <v>0</v>
      </c>
      <c r="F71" s="1">
        <f ca="1">IF(A71=0,0,INDEX(Catégories!$D$20:$R$20,1,'Echantillon (5)'!B71))</f>
        <v>0</v>
      </c>
      <c r="G71" s="1">
        <f ca="1">IF(A71=0,0,INDEX(OFFSET(Catégories!$D$21:$D$31,0,0,10,Catégories!$C$17),'Echantillon (5)'!C71,'Echantillon (5)'!B71))</f>
        <v>0</v>
      </c>
      <c r="I71" s="41">
        <v>0</v>
      </c>
      <c r="J71" s="41">
        <v>0</v>
      </c>
      <c r="K71" s="41">
        <f t="shared" si="7"/>
        <v>0</v>
      </c>
      <c r="L71" s="6"/>
      <c r="M71" s="38">
        <f t="shared" si="8"/>
        <v>0</v>
      </c>
      <c r="N71" s="38"/>
      <c r="O71" s="38">
        <f t="shared" si="9"/>
        <v>0</v>
      </c>
      <c r="Q71" s="41">
        <v>0</v>
      </c>
      <c r="R71" s="41">
        <v>0</v>
      </c>
      <c r="S71" s="41">
        <f t="shared" si="10"/>
        <v>0</v>
      </c>
      <c r="T71" s="6"/>
      <c r="U71" s="38">
        <f t="shared" si="11"/>
        <v>0</v>
      </c>
      <c r="V71" s="38"/>
      <c r="W71" s="38">
        <f t="shared" si="12"/>
        <v>0</v>
      </c>
      <c r="Y71" s="41">
        <v>0</v>
      </c>
      <c r="Z71" s="41">
        <v>0</v>
      </c>
      <c r="AA71" s="41">
        <f t="shared" si="13"/>
        <v>0</v>
      </c>
      <c r="AB71" s="6"/>
      <c r="AC71" s="38">
        <f t="shared" si="14"/>
        <v>0</v>
      </c>
      <c r="AD71" s="38"/>
      <c r="AE71" s="38">
        <f t="shared" si="15"/>
        <v>0</v>
      </c>
      <c r="AH71" s="41">
        <f t="shared" si="16"/>
        <v>0</v>
      </c>
      <c r="AI71" s="41">
        <f t="shared" si="2"/>
        <v>0</v>
      </c>
      <c r="AJ71" s="41">
        <f t="shared" si="3"/>
        <v>0</v>
      </c>
      <c r="AK71" s="41">
        <f t="shared" ca="1" si="17"/>
        <v>0</v>
      </c>
      <c r="AL71" s="38">
        <f t="shared" ca="1" si="18"/>
        <v>0</v>
      </c>
      <c r="AO71" s="1">
        <f ca="1">IF(A71=0,0,INDEX(OFFSET(Catégories!$D$21:$D$31,0,0,10,Catégories!$C$17),'Echantillon (5)'!C71,'Echantillon (5)'!B71))</f>
        <v>0</v>
      </c>
      <c r="AP71" s="38">
        <f t="shared" ca="1" si="4"/>
        <v>0</v>
      </c>
      <c r="AT71" s="38">
        <f t="shared" ca="1" si="19"/>
        <v>0</v>
      </c>
      <c r="AW71" s="36"/>
      <c r="AX71" s="36"/>
      <c r="AY71" s="40">
        <f t="shared" si="20"/>
        <v>0</v>
      </c>
      <c r="BA71" s="9">
        <f t="shared" ca="1" si="5"/>
        <v>0</v>
      </c>
      <c r="BC71" s="10">
        <f t="shared" ca="1" si="27"/>
        <v>0</v>
      </c>
      <c r="BF71" s="38">
        <f t="shared" ca="1" si="21"/>
        <v>0</v>
      </c>
    </row>
    <row r="72" spans="1:58" x14ac:dyDescent="0.3">
      <c r="A72" s="53">
        <f t="shared" ca="1" si="22"/>
        <v>0</v>
      </c>
      <c r="B72" s="19">
        <f ca="1">IF(A72=0,0,HLOOKUP(A72-1,OFFSET(Catégories!$D$18:$D$19,0,0,2,Catégories!$C$17),2,TRUE))</f>
        <v>0</v>
      </c>
      <c r="C72" s="19">
        <f ca="1">IF(A72=0,0,A72-OFFSET(Catégories!$D$18,0,B72-1,,))</f>
        <v>0</v>
      </c>
      <c r="F72" s="1">
        <f ca="1">IF(A72=0,0,INDEX(Catégories!$D$20:$R$20,1,'Echantillon (5)'!B72))</f>
        <v>0</v>
      </c>
      <c r="G72" s="1">
        <f ca="1">IF(A72=0,0,INDEX(OFFSET(Catégories!$D$21:$D$31,0,0,10,Catégories!$C$17),'Echantillon (5)'!C72,'Echantillon (5)'!B72))</f>
        <v>0</v>
      </c>
      <c r="I72" s="41">
        <v>0</v>
      </c>
      <c r="J72" s="41">
        <v>0</v>
      </c>
      <c r="K72" s="41">
        <f t="shared" si="7"/>
        <v>0</v>
      </c>
      <c r="L72" s="6"/>
      <c r="M72" s="38">
        <f t="shared" si="8"/>
        <v>0</v>
      </c>
      <c r="N72" s="38"/>
      <c r="O72" s="38">
        <f t="shared" si="9"/>
        <v>0</v>
      </c>
      <c r="Q72" s="41">
        <v>0</v>
      </c>
      <c r="R72" s="41">
        <v>0</v>
      </c>
      <c r="S72" s="41">
        <f t="shared" si="10"/>
        <v>0</v>
      </c>
      <c r="T72" s="6"/>
      <c r="U72" s="38">
        <f t="shared" si="11"/>
        <v>0</v>
      </c>
      <c r="V72" s="38"/>
      <c r="W72" s="38">
        <f t="shared" si="12"/>
        <v>0</v>
      </c>
      <c r="Y72" s="41">
        <v>0</v>
      </c>
      <c r="Z72" s="41">
        <v>0</v>
      </c>
      <c r="AA72" s="41">
        <f t="shared" si="13"/>
        <v>0</v>
      </c>
      <c r="AB72" s="6"/>
      <c r="AC72" s="38">
        <f t="shared" si="14"/>
        <v>0</v>
      </c>
      <c r="AD72" s="38"/>
      <c r="AE72" s="38">
        <f t="shared" si="15"/>
        <v>0</v>
      </c>
      <c r="AH72" s="41">
        <f t="shared" si="16"/>
        <v>0</v>
      </c>
      <c r="AI72" s="41">
        <f t="shared" si="2"/>
        <v>0</v>
      </c>
      <c r="AJ72" s="41">
        <f t="shared" si="3"/>
        <v>0</v>
      </c>
      <c r="AK72" s="41">
        <f t="shared" ca="1" si="17"/>
        <v>0</v>
      </c>
      <c r="AL72" s="38">
        <f t="shared" ca="1" si="18"/>
        <v>0</v>
      </c>
      <c r="AO72" s="1">
        <f ca="1">IF(A72=0,0,INDEX(OFFSET(Catégories!$D$21:$D$31,0,0,10,Catégories!$C$17),'Echantillon (5)'!C72,'Echantillon (5)'!B72))</f>
        <v>0</v>
      </c>
      <c r="AP72" s="38">
        <f t="shared" ca="1" si="4"/>
        <v>0</v>
      </c>
      <c r="AT72" s="38">
        <f t="shared" ca="1" si="19"/>
        <v>0</v>
      </c>
      <c r="AW72" s="36"/>
      <c r="AX72" s="36"/>
      <c r="AY72" s="40">
        <f t="shared" si="20"/>
        <v>0</v>
      </c>
      <c r="BA72" s="9">
        <f t="shared" ca="1" si="5"/>
        <v>0</v>
      </c>
      <c r="BC72" s="10">
        <f t="shared" ca="1" si="27"/>
        <v>0</v>
      </c>
      <c r="BF72" s="38">
        <f t="shared" ca="1" si="21"/>
        <v>0</v>
      </c>
    </row>
    <row r="73" spans="1:58" x14ac:dyDescent="0.3">
      <c r="A73" s="53">
        <f t="shared" ca="1" si="22"/>
        <v>0</v>
      </c>
      <c r="B73" s="19">
        <f ca="1">IF(A73=0,0,HLOOKUP(A73-1,OFFSET(Catégories!$D$18:$D$19,0,0,2,Catégories!$C$17),2,TRUE))</f>
        <v>0</v>
      </c>
      <c r="C73" s="19">
        <f ca="1">IF(A73=0,0,A73-OFFSET(Catégories!$D$18,0,B73-1,,))</f>
        <v>0</v>
      </c>
      <c r="F73" s="1">
        <f ca="1">IF(A73=0,0,INDEX(Catégories!$D$20:$R$20,1,'Echantillon (5)'!B73))</f>
        <v>0</v>
      </c>
      <c r="G73" s="1">
        <f ca="1">IF(A73=0,0,INDEX(OFFSET(Catégories!$D$21:$D$31,0,0,10,Catégories!$C$17),'Echantillon (5)'!C73,'Echantillon (5)'!B73))</f>
        <v>0</v>
      </c>
      <c r="I73" s="41">
        <v>0</v>
      </c>
      <c r="J73" s="41">
        <v>0</v>
      </c>
      <c r="K73" s="41">
        <f t="shared" si="7"/>
        <v>0</v>
      </c>
      <c r="L73" s="6"/>
      <c r="M73" s="38">
        <f t="shared" si="8"/>
        <v>0</v>
      </c>
      <c r="N73" s="38"/>
      <c r="O73" s="38">
        <f t="shared" si="9"/>
        <v>0</v>
      </c>
      <c r="Q73" s="41">
        <v>0</v>
      </c>
      <c r="R73" s="41">
        <v>0</v>
      </c>
      <c r="S73" s="41">
        <f t="shared" si="10"/>
        <v>0</v>
      </c>
      <c r="T73" s="6"/>
      <c r="U73" s="38">
        <f t="shared" si="11"/>
        <v>0</v>
      </c>
      <c r="V73" s="38"/>
      <c r="W73" s="38">
        <f t="shared" si="12"/>
        <v>0</v>
      </c>
      <c r="Y73" s="41">
        <v>0</v>
      </c>
      <c r="Z73" s="41">
        <v>0</v>
      </c>
      <c r="AA73" s="41">
        <f t="shared" si="13"/>
        <v>0</v>
      </c>
      <c r="AB73" s="6"/>
      <c r="AC73" s="38">
        <f t="shared" si="14"/>
        <v>0</v>
      </c>
      <c r="AD73" s="38"/>
      <c r="AE73" s="38">
        <f t="shared" si="15"/>
        <v>0</v>
      </c>
      <c r="AH73" s="41">
        <f t="shared" si="16"/>
        <v>0</v>
      </c>
      <c r="AI73" s="41">
        <f t="shared" si="2"/>
        <v>0</v>
      </c>
      <c r="AJ73" s="41">
        <f t="shared" si="3"/>
        <v>0</v>
      </c>
      <c r="AK73" s="41">
        <f t="shared" ca="1" si="17"/>
        <v>0</v>
      </c>
      <c r="AL73" s="38">
        <f t="shared" ca="1" si="18"/>
        <v>0</v>
      </c>
      <c r="AO73" s="1">
        <f ca="1">IF(A73=0,0,INDEX(OFFSET(Catégories!$D$21:$D$31,0,0,10,Catégories!$C$17),'Echantillon (5)'!C73,'Echantillon (5)'!B73))</f>
        <v>0</v>
      </c>
      <c r="AP73" s="38">
        <f t="shared" ca="1" si="4"/>
        <v>0</v>
      </c>
      <c r="AT73" s="38">
        <f t="shared" ca="1" si="19"/>
        <v>0</v>
      </c>
      <c r="AW73" s="36"/>
      <c r="AX73" s="36"/>
      <c r="AY73" s="40">
        <f t="shared" si="20"/>
        <v>0</v>
      </c>
      <c r="BA73" s="9">
        <f t="shared" ca="1" si="5"/>
        <v>0</v>
      </c>
      <c r="BC73" s="10">
        <f t="shared" ca="1" si="27"/>
        <v>0</v>
      </c>
      <c r="BF73" s="38">
        <f t="shared" ca="1" si="21"/>
        <v>0</v>
      </c>
    </row>
    <row r="74" spans="1:58" x14ac:dyDescent="0.3">
      <c r="A74" s="53">
        <f t="shared" ca="1" si="22"/>
        <v>0</v>
      </c>
      <c r="B74" s="19">
        <f ca="1">IF(A74=0,0,HLOOKUP(A74-1,OFFSET(Catégories!$D$18:$D$19,0,0,2,Catégories!$C$17),2,TRUE))</f>
        <v>0</v>
      </c>
      <c r="C74" s="19">
        <f ca="1">IF(A74=0,0,A74-OFFSET(Catégories!$D$18,0,B74-1,,))</f>
        <v>0</v>
      </c>
      <c r="F74" s="1">
        <f ca="1">IF(A74=0,0,INDEX(Catégories!$D$20:$R$20,1,'Echantillon (5)'!B74))</f>
        <v>0</v>
      </c>
      <c r="G74" s="1">
        <f ca="1">IF(A74=0,0,INDEX(OFFSET(Catégories!$D$21:$D$31,0,0,10,Catégories!$C$17),'Echantillon (5)'!C74,'Echantillon (5)'!B74))</f>
        <v>0</v>
      </c>
      <c r="I74" s="41">
        <v>0</v>
      </c>
      <c r="J74" s="41">
        <v>0</v>
      </c>
      <c r="K74" s="41">
        <f t="shared" si="7"/>
        <v>0</v>
      </c>
      <c r="L74" s="6"/>
      <c r="M74" s="38">
        <f t="shared" si="8"/>
        <v>0</v>
      </c>
      <c r="N74" s="38"/>
      <c r="O74" s="38">
        <f t="shared" si="9"/>
        <v>0</v>
      </c>
      <c r="Q74" s="41">
        <v>0</v>
      </c>
      <c r="R74" s="41">
        <v>0</v>
      </c>
      <c r="S74" s="41">
        <f t="shared" si="10"/>
        <v>0</v>
      </c>
      <c r="T74" s="6"/>
      <c r="U74" s="38">
        <f t="shared" si="11"/>
        <v>0</v>
      </c>
      <c r="V74" s="38"/>
      <c r="W74" s="38">
        <f t="shared" si="12"/>
        <v>0</v>
      </c>
      <c r="Y74" s="41">
        <v>0</v>
      </c>
      <c r="Z74" s="41">
        <v>0</v>
      </c>
      <c r="AA74" s="41">
        <f t="shared" si="13"/>
        <v>0</v>
      </c>
      <c r="AB74" s="6"/>
      <c r="AC74" s="38">
        <f t="shared" si="14"/>
        <v>0</v>
      </c>
      <c r="AD74" s="38"/>
      <c r="AE74" s="38">
        <f t="shared" si="15"/>
        <v>0</v>
      </c>
      <c r="AH74" s="41">
        <f t="shared" si="16"/>
        <v>0</v>
      </c>
      <c r="AI74" s="41">
        <f t="shared" si="2"/>
        <v>0</v>
      </c>
      <c r="AJ74" s="41">
        <f t="shared" si="3"/>
        <v>0</v>
      </c>
      <c r="AK74" s="41">
        <f t="shared" ca="1" si="17"/>
        <v>0</v>
      </c>
      <c r="AL74" s="38">
        <f t="shared" ca="1" si="18"/>
        <v>0</v>
      </c>
      <c r="AO74" s="1">
        <f ca="1">IF(A74=0,0,INDEX(OFFSET(Catégories!$D$21:$D$31,0,0,10,Catégories!$C$17),'Echantillon (5)'!C74,'Echantillon (5)'!B74))</f>
        <v>0</v>
      </c>
      <c r="AP74" s="38">
        <f t="shared" ca="1" si="4"/>
        <v>0</v>
      </c>
      <c r="AT74" s="38">
        <f t="shared" ca="1" si="19"/>
        <v>0</v>
      </c>
      <c r="AW74" s="36"/>
      <c r="AX74" s="36"/>
      <c r="AY74" s="40">
        <f t="shared" si="20"/>
        <v>0</v>
      </c>
      <c r="BA74" s="9">
        <f t="shared" ca="1" si="5"/>
        <v>0</v>
      </c>
      <c r="BC74" s="10">
        <f t="shared" ca="1" si="27"/>
        <v>0</v>
      </c>
      <c r="BF74" s="38">
        <f t="shared" ca="1" si="21"/>
        <v>0</v>
      </c>
    </row>
    <row r="75" spans="1:58" x14ac:dyDescent="0.3">
      <c r="A75" s="53">
        <f t="shared" ca="1" si="22"/>
        <v>0</v>
      </c>
      <c r="B75" s="19">
        <f ca="1">IF(A75=0,0,HLOOKUP(A75-1,OFFSET(Catégories!$D$18:$D$19,0,0,2,Catégories!$C$17),2,TRUE))</f>
        <v>0</v>
      </c>
      <c r="C75" s="19">
        <f ca="1">IF(A75=0,0,A75-OFFSET(Catégories!$D$18,0,B75-1,,))</f>
        <v>0</v>
      </c>
      <c r="F75" s="1">
        <f ca="1">IF(A75=0,0,INDEX(Catégories!$D$20:$R$20,1,'Echantillon (5)'!B75))</f>
        <v>0</v>
      </c>
      <c r="G75" s="1">
        <f ca="1">IF(A75=0,0,INDEX(OFFSET(Catégories!$D$21:$D$31,0,0,10,Catégories!$C$17),'Echantillon (5)'!C75,'Echantillon (5)'!B75))</f>
        <v>0</v>
      </c>
      <c r="I75" s="41">
        <v>0</v>
      </c>
      <c r="J75" s="41">
        <v>0</v>
      </c>
      <c r="K75" s="41">
        <f t="shared" si="7"/>
        <v>0</v>
      </c>
      <c r="L75" s="6"/>
      <c r="M75" s="38">
        <f t="shared" si="8"/>
        <v>0</v>
      </c>
      <c r="N75" s="38"/>
      <c r="O75" s="38">
        <f t="shared" si="9"/>
        <v>0</v>
      </c>
      <c r="Q75" s="41">
        <v>0</v>
      </c>
      <c r="R75" s="41">
        <v>0</v>
      </c>
      <c r="S75" s="41">
        <f t="shared" si="10"/>
        <v>0</v>
      </c>
      <c r="T75" s="6"/>
      <c r="U75" s="38">
        <f t="shared" si="11"/>
        <v>0</v>
      </c>
      <c r="V75" s="38"/>
      <c r="W75" s="38">
        <f t="shared" si="12"/>
        <v>0</v>
      </c>
      <c r="Y75" s="41">
        <v>0</v>
      </c>
      <c r="Z75" s="41">
        <v>0</v>
      </c>
      <c r="AA75" s="41">
        <f t="shared" si="13"/>
        <v>0</v>
      </c>
      <c r="AB75" s="6"/>
      <c r="AC75" s="38">
        <f t="shared" si="14"/>
        <v>0</v>
      </c>
      <c r="AD75" s="38"/>
      <c r="AE75" s="38">
        <f t="shared" si="15"/>
        <v>0</v>
      </c>
      <c r="AH75" s="41">
        <f t="shared" si="16"/>
        <v>0</v>
      </c>
      <c r="AI75" s="41">
        <f t="shared" si="2"/>
        <v>0</v>
      </c>
      <c r="AJ75" s="41">
        <f t="shared" si="3"/>
        <v>0</v>
      </c>
      <c r="AK75" s="41">
        <f t="shared" ca="1" si="17"/>
        <v>0</v>
      </c>
      <c r="AL75" s="38">
        <f t="shared" ca="1" si="18"/>
        <v>0</v>
      </c>
      <c r="AO75" s="1">
        <f ca="1">IF(A75=0,0,INDEX(OFFSET(Catégories!$D$21:$D$31,0,0,10,Catégories!$C$17),'Echantillon (5)'!C75,'Echantillon (5)'!B75))</f>
        <v>0</v>
      </c>
      <c r="AP75" s="38">
        <f t="shared" ca="1" si="4"/>
        <v>0</v>
      </c>
      <c r="AT75" s="38">
        <f t="shared" ca="1" si="19"/>
        <v>0</v>
      </c>
      <c r="AW75" s="36"/>
      <c r="AX75" s="36"/>
      <c r="AY75" s="40">
        <f t="shared" si="20"/>
        <v>0</v>
      </c>
      <c r="BA75" s="9">
        <f t="shared" ca="1" si="5"/>
        <v>0</v>
      </c>
      <c r="BC75" s="10">
        <f t="shared" ca="1" si="27"/>
        <v>0</v>
      </c>
      <c r="BF75" s="38">
        <f t="shared" ca="1" si="21"/>
        <v>0</v>
      </c>
    </row>
    <row r="76" spans="1:58" x14ac:dyDescent="0.3">
      <c r="A76" s="53">
        <f t="shared" ca="1" si="22"/>
        <v>0</v>
      </c>
      <c r="B76" s="19">
        <f ca="1">IF(A76=0,0,HLOOKUP(A76-1,OFFSET(Catégories!$D$18:$D$19,0,0,2,Catégories!$C$17),2,TRUE))</f>
        <v>0</v>
      </c>
      <c r="C76" s="19">
        <f ca="1">IF(A76=0,0,A76-OFFSET(Catégories!$D$18,0,B76-1,,))</f>
        <v>0</v>
      </c>
      <c r="F76" s="1">
        <f ca="1">IF(A76=0,0,INDEX(Catégories!$D$20:$R$20,1,'Echantillon (5)'!B76))</f>
        <v>0</v>
      </c>
      <c r="G76" s="1">
        <f ca="1">IF(A76=0,0,INDEX(OFFSET(Catégories!$D$21:$D$31,0,0,10,Catégories!$C$17),'Echantillon (5)'!C76,'Echantillon (5)'!B76))</f>
        <v>0</v>
      </c>
      <c r="I76" s="41">
        <v>0</v>
      </c>
      <c r="J76" s="41">
        <v>0</v>
      </c>
      <c r="K76" s="41">
        <f t="shared" si="7"/>
        <v>0</v>
      </c>
      <c r="L76" s="6"/>
      <c r="M76" s="38">
        <f t="shared" si="8"/>
        <v>0</v>
      </c>
      <c r="N76" s="38"/>
      <c r="O76" s="38">
        <f t="shared" si="9"/>
        <v>0</v>
      </c>
      <c r="Q76" s="41">
        <v>0</v>
      </c>
      <c r="R76" s="41">
        <v>0</v>
      </c>
      <c r="S76" s="41">
        <f t="shared" si="10"/>
        <v>0</v>
      </c>
      <c r="T76" s="6"/>
      <c r="U76" s="38">
        <f t="shared" si="11"/>
        <v>0</v>
      </c>
      <c r="V76" s="38"/>
      <c r="W76" s="38">
        <f t="shared" si="12"/>
        <v>0</v>
      </c>
      <c r="Y76" s="41">
        <v>0</v>
      </c>
      <c r="Z76" s="41">
        <v>0</v>
      </c>
      <c r="AA76" s="41">
        <f t="shared" si="13"/>
        <v>0</v>
      </c>
      <c r="AB76" s="6"/>
      <c r="AC76" s="38">
        <f t="shared" si="14"/>
        <v>0</v>
      </c>
      <c r="AD76" s="38"/>
      <c r="AE76" s="38">
        <f t="shared" si="15"/>
        <v>0</v>
      </c>
      <c r="AH76" s="41">
        <f t="shared" si="16"/>
        <v>0</v>
      </c>
      <c r="AI76" s="41">
        <f t="shared" si="2"/>
        <v>0</v>
      </c>
      <c r="AJ76" s="41">
        <f t="shared" si="3"/>
        <v>0</v>
      </c>
      <c r="AK76" s="41">
        <f t="shared" ca="1" si="17"/>
        <v>0</v>
      </c>
      <c r="AL76" s="38">
        <f t="shared" ca="1" si="18"/>
        <v>0</v>
      </c>
      <c r="AO76" s="1">
        <f ca="1">IF(A76=0,0,INDEX(OFFSET(Catégories!$D$21:$D$31,0,0,10,Catégories!$C$17),'Echantillon (5)'!C76,'Echantillon (5)'!B76))</f>
        <v>0</v>
      </c>
      <c r="AP76" s="38">
        <f t="shared" ca="1" si="4"/>
        <v>0</v>
      </c>
      <c r="AT76" s="38">
        <f t="shared" ca="1" si="19"/>
        <v>0</v>
      </c>
      <c r="AW76" s="36"/>
      <c r="AX76" s="36"/>
      <c r="AY76" s="40">
        <f t="shared" si="20"/>
        <v>0</v>
      </c>
      <c r="BA76" s="9">
        <f t="shared" ca="1" si="5"/>
        <v>0</v>
      </c>
      <c r="BC76" s="10">
        <f t="shared" ca="1" si="27"/>
        <v>0</v>
      </c>
      <c r="BF76" s="38">
        <f t="shared" ca="1" si="21"/>
        <v>0</v>
      </c>
    </row>
    <row r="77" spans="1:58" x14ac:dyDescent="0.3">
      <c r="A77" s="53">
        <f t="shared" ca="1" si="22"/>
        <v>0</v>
      </c>
      <c r="B77" s="19">
        <f ca="1">IF(A77=0,0,HLOOKUP(A77-1,OFFSET(Catégories!$D$18:$D$19,0,0,2,Catégories!$C$17),2,TRUE))</f>
        <v>0</v>
      </c>
      <c r="C77" s="19">
        <f ca="1">IF(A77=0,0,A77-OFFSET(Catégories!$D$18,0,B77-1,,))</f>
        <v>0</v>
      </c>
      <c r="F77" s="1">
        <f ca="1">IF(A77=0,0,INDEX(Catégories!$D$20:$R$20,1,'Echantillon (5)'!B77))</f>
        <v>0</v>
      </c>
      <c r="G77" s="1">
        <f ca="1">IF(A77=0,0,INDEX(OFFSET(Catégories!$D$21:$D$31,0,0,10,Catégories!$C$17),'Echantillon (5)'!C77,'Echantillon (5)'!B77))</f>
        <v>0</v>
      </c>
      <c r="I77" s="41">
        <v>0</v>
      </c>
      <c r="J77" s="41">
        <v>0</v>
      </c>
      <c r="K77" s="41">
        <f t="shared" si="7"/>
        <v>0</v>
      </c>
      <c r="L77" s="6"/>
      <c r="M77" s="38">
        <f t="shared" si="8"/>
        <v>0</v>
      </c>
      <c r="N77" s="38"/>
      <c r="O77" s="38">
        <f t="shared" si="9"/>
        <v>0</v>
      </c>
      <c r="Q77" s="41">
        <v>0</v>
      </c>
      <c r="R77" s="41">
        <v>0</v>
      </c>
      <c r="S77" s="41">
        <f t="shared" si="10"/>
        <v>0</v>
      </c>
      <c r="T77" s="6"/>
      <c r="U77" s="38">
        <f t="shared" si="11"/>
        <v>0</v>
      </c>
      <c r="V77" s="38"/>
      <c r="W77" s="38">
        <f t="shared" si="12"/>
        <v>0</v>
      </c>
      <c r="Y77" s="41">
        <v>0</v>
      </c>
      <c r="Z77" s="41">
        <v>0</v>
      </c>
      <c r="AA77" s="41">
        <f t="shared" si="13"/>
        <v>0</v>
      </c>
      <c r="AB77" s="6"/>
      <c r="AC77" s="38">
        <f t="shared" si="14"/>
        <v>0</v>
      </c>
      <c r="AD77" s="38"/>
      <c r="AE77" s="38">
        <f t="shared" si="15"/>
        <v>0</v>
      </c>
      <c r="AH77" s="41">
        <f t="shared" si="16"/>
        <v>0</v>
      </c>
      <c r="AI77" s="41">
        <f t="shared" si="2"/>
        <v>0</v>
      </c>
      <c r="AJ77" s="41">
        <f t="shared" si="3"/>
        <v>0</v>
      </c>
      <c r="AK77" s="41">
        <f t="shared" ca="1" si="17"/>
        <v>0</v>
      </c>
      <c r="AL77" s="38">
        <f t="shared" ca="1" si="18"/>
        <v>0</v>
      </c>
      <c r="AO77" s="1">
        <f ca="1">IF(A77=0,0,INDEX(OFFSET(Catégories!$D$21:$D$31,0,0,10,Catégories!$C$17),'Echantillon (5)'!C77,'Echantillon (5)'!B77))</f>
        <v>0</v>
      </c>
      <c r="AP77" s="38">
        <f t="shared" ca="1" si="4"/>
        <v>0</v>
      </c>
      <c r="AT77" s="38">
        <f t="shared" ca="1" si="19"/>
        <v>0</v>
      </c>
      <c r="AW77" s="36"/>
      <c r="AX77" s="36"/>
      <c r="AY77" s="40">
        <f t="shared" si="20"/>
        <v>0</v>
      </c>
      <c r="BA77" s="9">
        <f t="shared" ca="1" si="5"/>
        <v>0</v>
      </c>
      <c r="BC77" s="10">
        <f t="shared" ca="1" si="27"/>
        <v>0</v>
      </c>
      <c r="BF77" s="38">
        <f t="shared" ca="1" si="21"/>
        <v>0</v>
      </c>
    </row>
    <row r="78" spans="1:58" x14ac:dyDescent="0.3">
      <c r="A78" s="53">
        <f t="shared" ca="1" si="22"/>
        <v>0</v>
      </c>
      <c r="B78" s="19">
        <f ca="1">IF(A78=0,0,HLOOKUP(A78-1,OFFSET(Catégories!$D$18:$D$19,0,0,2,Catégories!$C$17),2,TRUE))</f>
        <v>0</v>
      </c>
      <c r="C78" s="19">
        <f ca="1">IF(A78=0,0,A78-OFFSET(Catégories!$D$18,0,B78-1,,))</f>
        <v>0</v>
      </c>
      <c r="F78" s="1">
        <f ca="1">IF(A78=0,0,INDEX(Catégories!$D$20:$R$20,1,'Echantillon (5)'!B78))</f>
        <v>0</v>
      </c>
      <c r="G78" s="1">
        <f ca="1">IF(A78=0,0,INDEX(OFFSET(Catégories!$D$21:$D$31,0,0,10,Catégories!$C$17),'Echantillon (5)'!C78,'Echantillon (5)'!B78))</f>
        <v>0</v>
      </c>
      <c r="I78" s="41">
        <v>0</v>
      </c>
      <c r="J78" s="41">
        <v>0</v>
      </c>
      <c r="K78" s="41">
        <f t="shared" si="7"/>
        <v>0</v>
      </c>
      <c r="L78" s="6"/>
      <c r="M78" s="38">
        <f t="shared" si="8"/>
        <v>0</v>
      </c>
      <c r="N78" s="38"/>
      <c r="O78" s="38">
        <f t="shared" si="9"/>
        <v>0</v>
      </c>
      <c r="Q78" s="41">
        <v>0</v>
      </c>
      <c r="R78" s="41">
        <v>0</v>
      </c>
      <c r="S78" s="41">
        <f t="shared" si="10"/>
        <v>0</v>
      </c>
      <c r="T78" s="6"/>
      <c r="U78" s="38">
        <f t="shared" si="11"/>
        <v>0</v>
      </c>
      <c r="V78" s="38"/>
      <c r="W78" s="38">
        <f t="shared" si="12"/>
        <v>0</v>
      </c>
      <c r="Y78" s="41">
        <v>0</v>
      </c>
      <c r="Z78" s="41">
        <v>0</v>
      </c>
      <c r="AA78" s="41">
        <f t="shared" si="13"/>
        <v>0</v>
      </c>
      <c r="AB78" s="6"/>
      <c r="AC78" s="38">
        <f t="shared" si="14"/>
        <v>0</v>
      </c>
      <c r="AD78" s="38"/>
      <c r="AE78" s="38">
        <f t="shared" si="15"/>
        <v>0</v>
      </c>
      <c r="AH78" s="41">
        <f t="shared" si="16"/>
        <v>0</v>
      </c>
      <c r="AI78" s="41">
        <f t="shared" si="2"/>
        <v>0</v>
      </c>
      <c r="AJ78" s="41">
        <f t="shared" si="3"/>
        <v>0</v>
      </c>
      <c r="AK78" s="41">
        <f t="shared" ca="1" si="17"/>
        <v>0</v>
      </c>
      <c r="AL78" s="38">
        <f t="shared" ca="1" si="18"/>
        <v>0</v>
      </c>
      <c r="AO78" s="1">
        <f ca="1">IF(A78=0,0,INDEX(OFFSET(Catégories!$D$21:$D$31,0,0,10,Catégories!$C$17),'Echantillon (5)'!C78,'Echantillon (5)'!B78))</f>
        <v>0</v>
      </c>
      <c r="AP78" s="38">
        <f t="shared" ca="1" si="4"/>
        <v>0</v>
      </c>
      <c r="AT78" s="38">
        <f t="shared" ca="1" si="19"/>
        <v>0</v>
      </c>
      <c r="AW78" s="36"/>
      <c r="AX78" s="36"/>
      <c r="AY78" s="40">
        <f t="shared" si="20"/>
        <v>0</v>
      </c>
      <c r="BA78" s="9">
        <f t="shared" ca="1" si="5"/>
        <v>0</v>
      </c>
      <c r="BC78" s="10">
        <f t="shared" ca="1" si="27"/>
        <v>0</v>
      </c>
      <c r="BF78" s="38">
        <f t="shared" ca="1" si="21"/>
        <v>0</v>
      </c>
    </row>
    <row r="79" spans="1:58" x14ac:dyDescent="0.3">
      <c r="A79" s="53">
        <f t="shared" ca="1" si="22"/>
        <v>0</v>
      </c>
      <c r="B79" s="19">
        <f ca="1">IF(A79=0,0,HLOOKUP(A79-1,OFFSET(Catégories!$D$18:$D$19,0,0,2,Catégories!$C$17),2,TRUE))</f>
        <v>0</v>
      </c>
      <c r="C79" s="19">
        <f ca="1">IF(A79=0,0,A79-OFFSET(Catégories!$D$18,0,B79-1,,))</f>
        <v>0</v>
      </c>
      <c r="F79" s="1">
        <f ca="1">IF(A79=0,0,INDEX(Catégories!$D$20:$R$20,1,'Echantillon (5)'!B79))</f>
        <v>0</v>
      </c>
      <c r="G79" s="1">
        <f ca="1">IF(A79=0,0,INDEX(OFFSET(Catégories!$D$21:$D$31,0,0,10,Catégories!$C$17),'Echantillon (5)'!C79,'Echantillon (5)'!B79))</f>
        <v>0</v>
      </c>
      <c r="I79" s="41">
        <v>0</v>
      </c>
      <c r="J79" s="41">
        <v>0</v>
      </c>
      <c r="K79" s="41">
        <f t="shared" si="7"/>
        <v>0</v>
      </c>
      <c r="L79" s="6"/>
      <c r="M79" s="38">
        <f t="shared" si="8"/>
        <v>0</v>
      </c>
      <c r="N79" s="38"/>
      <c r="O79" s="38">
        <f t="shared" si="9"/>
        <v>0</v>
      </c>
      <c r="Q79" s="41">
        <v>0</v>
      </c>
      <c r="R79" s="41">
        <v>0</v>
      </c>
      <c r="S79" s="41">
        <f t="shared" si="10"/>
        <v>0</v>
      </c>
      <c r="T79" s="6"/>
      <c r="U79" s="38">
        <f t="shared" si="11"/>
        <v>0</v>
      </c>
      <c r="V79" s="38"/>
      <c r="W79" s="38">
        <f t="shared" si="12"/>
        <v>0</v>
      </c>
      <c r="Y79" s="41">
        <v>0</v>
      </c>
      <c r="Z79" s="41">
        <v>0</v>
      </c>
      <c r="AA79" s="41">
        <f t="shared" si="13"/>
        <v>0</v>
      </c>
      <c r="AB79" s="6"/>
      <c r="AC79" s="38">
        <f t="shared" si="14"/>
        <v>0</v>
      </c>
      <c r="AD79" s="38"/>
      <c r="AE79" s="38">
        <f t="shared" si="15"/>
        <v>0</v>
      </c>
      <c r="AH79" s="41">
        <f t="shared" si="16"/>
        <v>0</v>
      </c>
      <c r="AI79" s="41">
        <f t="shared" si="2"/>
        <v>0</v>
      </c>
      <c r="AJ79" s="41">
        <f t="shared" si="3"/>
        <v>0</v>
      </c>
      <c r="AK79" s="41">
        <f t="shared" ca="1" si="17"/>
        <v>0</v>
      </c>
      <c r="AL79" s="38">
        <f t="shared" ca="1" si="18"/>
        <v>0</v>
      </c>
      <c r="AO79" s="1">
        <f ca="1">IF(A79=0,0,INDEX(OFFSET(Catégories!$D$21:$D$31,0,0,10,Catégories!$C$17),'Echantillon (5)'!C79,'Echantillon (5)'!B79))</f>
        <v>0</v>
      </c>
      <c r="AP79" s="38">
        <f t="shared" ca="1" si="4"/>
        <v>0</v>
      </c>
      <c r="AT79" s="38">
        <f t="shared" ca="1" si="19"/>
        <v>0</v>
      </c>
      <c r="AW79" s="36"/>
      <c r="AX79" s="36"/>
      <c r="AY79" s="40">
        <f t="shared" si="20"/>
        <v>0</v>
      </c>
      <c r="BA79" s="9">
        <f t="shared" ca="1" si="5"/>
        <v>0</v>
      </c>
      <c r="BC79" s="10">
        <f t="shared" ca="1" si="27"/>
        <v>0</v>
      </c>
      <c r="BF79" s="38">
        <f t="shared" ca="1" si="21"/>
        <v>0</v>
      </c>
    </row>
    <row r="80" spans="1:58" x14ac:dyDescent="0.3">
      <c r="A80" s="53">
        <f t="shared" ca="1" si="22"/>
        <v>0</v>
      </c>
      <c r="B80" s="19">
        <f ca="1">IF(A80=0,0,HLOOKUP(A80-1,OFFSET(Catégories!$D$18:$D$19,0,0,2,Catégories!$C$17),2,TRUE))</f>
        <v>0</v>
      </c>
      <c r="C80" s="19">
        <f ca="1">IF(A80=0,0,A80-OFFSET(Catégories!$D$18,0,B80-1,,))</f>
        <v>0</v>
      </c>
      <c r="F80" s="1">
        <f ca="1">IF(A80=0,0,INDEX(Catégories!$D$20:$R$20,1,'Echantillon (5)'!B80))</f>
        <v>0</v>
      </c>
      <c r="G80" s="1">
        <f ca="1">IF(A80=0,0,INDEX(OFFSET(Catégories!$D$21:$D$31,0,0,10,Catégories!$C$17),'Echantillon (5)'!C80,'Echantillon (5)'!B80))</f>
        <v>0</v>
      </c>
      <c r="I80" s="41">
        <v>0</v>
      </c>
      <c r="J80" s="41">
        <v>0</v>
      </c>
      <c r="K80" s="41">
        <f t="shared" si="7"/>
        <v>0</v>
      </c>
      <c r="L80" s="6"/>
      <c r="M80" s="38">
        <f t="shared" si="8"/>
        <v>0</v>
      </c>
      <c r="N80" s="38"/>
      <c r="O80" s="38">
        <f t="shared" si="9"/>
        <v>0</v>
      </c>
      <c r="Q80" s="41">
        <v>0</v>
      </c>
      <c r="R80" s="41">
        <v>0</v>
      </c>
      <c r="S80" s="41">
        <f t="shared" si="10"/>
        <v>0</v>
      </c>
      <c r="T80" s="6"/>
      <c r="U80" s="38">
        <f t="shared" si="11"/>
        <v>0</v>
      </c>
      <c r="V80" s="38"/>
      <c r="W80" s="38">
        <f t="shared" si="12"/>
        <v>0</v>
      </c>
      <c r="Y80" s="41">
        <v>0</v>
      </c>
      <c r="Z80" s="41">
        <v>0</v>
      </c>
      <c r="AA80" s="41">
        <f t="shared" si="13"/>
        <v>0</v>
      </c>
      <c r="AB80" s="6"/>
      <c r="AC80" s="38">
        <f t="shared" si="14"/>
        <v>0</v>
      </c>
      <c r="AD80" s="38"/>
      <c r="AE80" s="38">
        <f t="shared" si="15"/>
        <v>0</v>
      </c>
      <c r="AH80" s="41">
        <f t="shared" si="16"/>
        <v>0</v>
      </c>
      <c r="AI80" s="41">
        <f t="shared" si="2"/>
        <v>0</v>
      </c>
      <c r="AJ80" s="41">
        <f t="shared" si="3"/>
        <v>0</v>
      </c>
      <c r="AK80" s="41">
        <f t="shared" ca="1" si="17"/>
        <v>0</v>
      </c>
      <c r="AL80" s="38">
        <f t="shared" ca="1" si="18"/>
        <v>0</v>
      </c>
      <c r="AO80" s="1">
        <f ca="1">IF(A80=0,0,INDEX(OFFSET(Catégories!$D$21:$D$31,0,0,10,Catégories!$C$17),'Echantillon (5)'!C80,'Echantillon (5)'!B80))</f>
        <v>0</v>
      </c>
      <c r="AP80" s="38">
        <f t="shared" ca="1" si="4"/>
        <v>0</v>
      </c>
      <c r="AT80" s="38">
        <f t="shared" ca="1" si="19"/>
        <v>0</v>
      </c>
      <c r="AW80" s="36"/>
      <c r="AX80" s="36"/>
      <c r="AY80" s="40">
        <f t="shared" si="20"/>
        <v>0</v>
      </c>
      <c r="BA80" s="9">
        <f t="shared" ca="1" si="5"/>
        <v>0</v>
      </c>
      <c r="BC80" s="10">
        <f t="shared" ca="1" si="27"/>
        <v>0</v>
      </c>
      <c r="BF80" s="38">
        <f t="shared" ca="1" si="21"/>
        <v>0</v>
      </c>
    </row>
    <row r="81" spans="1:67" x14ac:dyDescent="0.3">
      <c r="A81" s="53">
        <f t="shared" ca="1" si="22"/>
        <v>0</v>
      </c>
      <c r="B81" s="19">
        <f ca="1">IF(A81=0,0,HLOOKUP(A81-1,OFFSET(Catégories!$D$18:$D$19,0,0,2,Catégories!$C$17),2,TRUE))</f>
        <v>0</v>
      </c>
      <c r="C81" s="19">
        <f ca="1">IF(A81=0,0,A81-OFFSET(Catégories!$D$18,0,B81-1,,))</f>
        <v>0</v>
      </c>
      <c r="F81" s="1">
        <f ca="1">IF(A81=0,0,INDEX(Catégories!$D$20:$R$20,1,'Echantillon (5)'!B81))</f>
        <v>0</v>
      </c>
      <c r="G81" s="1">
        <f ca="1">IF(A81=0,0,INDEX(OFFSET(Catégories!$D$21:$D$31,0,0,10,Catégories!$C$17),'Echantillon (5)'!C81,'Echantillon (5)'!B81))</f>
        <v>0</v>
      </c>
      <c r="I81" s="41">
        <v>0</v>
      </c>
      <c r="J81" s="41">
        <v>0</v>
      </c>
      <c r="K81" s="41">
        <f t="shared" si="7"/>
        <v>0</v>
      </c>
      <c r="L81" s="6"/>
      <c r="M81" s="38">
        <f t="shared" si="8"/>
        <v>0</v>
      </c>
      <c r="N81" s="38"/>
      <c r="O81" s="38">
        <f t="shared" si="9"/>
        <v>0</v>
      </c>
      <c r="Q81" s="41">
        <v>0</v>
      </c>
      <c r="R81" s="41">
        <v>0</v>
      </c>
      <c r="S81" s="41">
        <f t="shared" si="10"/>
        <v>0</v>
      </c>
      <c r="T81" s="6"/>
      <c r="U81" s="38">
        <f t="shared" si="11"/>
        <v>0</v>
      </c>
      <c r="V81" s="38"/>
      <c r="W81" s="38">
        <f t="shared" si="12"/>
        <v>0</v>
      </c>
      <c r="Y81" s="41">
        <v>0</v>
      </c>
      <c r="Z81" s="41">
        <v>0</v>
      </c>
      <c r="AA81" s="41">
        <f t="shared" si="13"/>
        <v>0</v>
      </c>
      <c r="AB81" s="6"/>
      <c r="AC81" s="38">
        <f t="shared" si="14"/>
        <v>0</v>
      </c>
      <c r="AD81" s="38"/>
      <c r="AE81" s="38">
        <f t="shared" si="15"/>
        <v>0</v>
      </c>
      <c r="AH81" s="41">
        <f t="shared" si="16"/>
        <v>0</v>
      </c>
      <c r="AI81" s="41">
        <f t="shared" si="2"/>
        <v>0</v>
      </c>
      <c r="AJ81" s="41">
        <f t="shared" si="3"/>
        <v>0</v>
      </c>
      <c r="AK81" s="41">
        <f t="shared" ca="1" si="17"/>
        <v>0</v>
      </c>
      <c r="AL81" s="38">
        <f t="shared" ca="1" si="18"/>
        <v>0</v>
      </c>
      <c r="AO81" s="1">
        <f ca="1">IF(A81=0,0,INDEX(OFFSET(Catégories!$D$21:$D$31,0,0,10,Catégories!$C$17),'Echantillon (5)'!C81,'Echantillon (5)'!B81))</f>
        <v>0</v>
      </c>
      <c r="AP81" s="38">
        <f t="shared" ca="1" si="4"/>
        <v>0</v>
      </c>
      <c r="AT81" s="38">
        <f t="shared" ca="1" si="19"/>
        <v>0</v>
      </c>
      <c r="AW81" s="36"/>
      <c r="AX81" s="36"/>
      <c r="AY81" s="40">
        <f t="shared" si="20"/>
        <v>0</v>
      </c>
      <c r="BA81" s="9">
        <f t="shared" ca="1" si="5"/>
        <v>0</v>
      </c>
      <c r="BC81" s="10">
        <f t="shared" ca="1" si="27"/>
        <v>0</v>
      </c>
      <c r="BF81" s="38">
        <f t="shared" ca="1" si="21"/>
        <v>0</v>
      </c>
    </row>
    <row r="82" spans="1:67" x14ac:dyDescent="0.3">
      <c r="A82" s="53">
        <f t="shared" ca="1" si="22"/>
        <v>0</v>
      </c>
      <c r="B82" s="19">
        <f ca="1">IF(A82=0,0,HLOOKUP(A82-1,OFFSET(Catégories!$D$18:$D$19,0,0,2,Catégories!$C$17),2,TRUE))</f>
        <v>0</v>
      </c>
      <c r="C82" s="19">
        <f ca="1">IF(A82=0,0,A82-OFFSET(Catégories!$D$18,0,B82-1,,))</f>
        <v>0</v>
      </c>
      <c r="F82" s="1">
        <f ca="1">IF(A82=0,0,INDEX(Catégories!$D$20:$R$20,1,'Echantillon (5)'!B82))</f>
        <v>0</v>
      </c>
      <c r="G82" s="1">
        <f ca="1">IF(A82=0,0,INDEX(OFFSET(Catégories!$D$21:$D$31,0,0,10,Catégories!$C$17),'Echantillon (5)'!C82,'Echantillon (5)'!B82))</f>
        <v>0</v>
      </c>
      <c r="I82" s="41">
        <v>0</v>
      </c>
      <c r="J82" s="41">
        <v>0</v>
      </c>
      <c r="K82" s="41">
        <f t="shared" si="7"/>
        <v>0</v>
      </c>
      <c r="L82" s="6"/>
      <c r="M82" s="38">
        <f t="shared" si="8"/>
        <v>0</v>
      </c>
      <c r="N82" s="38"/>
      <c r="O82" s="38">
        <f t="shared" si="9"/>
        <v>0</v>
      </c>
      <c r="Q82" s="41">
        <v>0</v>
      </c>
      <c r="R82" s="41">
        <v>0</v>
      </c>
      <c r="S82" s="41">
        <f t="shared" si="10"/>
        <v>0</v>
      </c>
      <c r="T82" s="6"/>
      <c r="U82" s="38">
        <f t="shared" si="11"/>
        <v>0</v>
      </c>
      <c r="V82" s="38"/>
      <c r="W82" s="38">
        <f t="shared" si="12"/>
        <v>0</v>
      </c>
      <c r="Y82" s="41">
        <v>0</v>
      </c>
      <c r="Z82" s="41">
        <v>0</v>
      </c>
      <c r="AA82" s="41">
        <f t="shared" si="13"/>
        <v>0</v>
      </c>
      <c r="AB82" s="6"/>
      <c r="AC82" s="38">
        <f t="shared" si="14"/>
        <v>0</v>
      </c>
      <c r="AD82" s="38"/>
      <c r="AE82" s="38">
        <f t="shared" si="15"/>
        <v>0</v>
      </c>
      <c r="AH82" s="41">
        <f t="shared" si="16"/>
        <v>0</v>
      </c>
      <c r="AI82" s="41">
        <f t="shared" si="2"/>
        <v>0</v>
      </c>
      <c r="AJ82" s="41">
        <f t="shared" si="3"/>
        <v>0</v>
      </c>
      <c r="AK82" s="41">
        <f t="shared" ca="1" si="17"/>
        <v>0</v>
      </c>
      <c r="AL82" s="38">
        <f t="shared" ca="1" si="18"/>
        <v>0</v>
      </c>
      <c r="AO82" s="1">
        <f ca="1">IF(A82=0,0,INDEX(OFFSET(Catégories!$D$21:$D$31,0,0,10,Catégories!$C$17),'Echantillon (5)'!C82,'Echantillon (5)'!B82))</f>
        <v>0</v>
      </c>
      <c r="AP82" s="38">
        <f t="shared" ca="1" si="4"/>
        <v>0</v>
      </c>
      <c r="AT82" s="38">
        <f t="shared" ca="1" si="19"/>
        <v>0</v>
      </c>
      <c r="AW82" s="36"/>
      <c r="AX82" s="36"/>
      <c r="AY82" s="40">
        <f t="shared" si="20"/>
        <v>0</v>
      </c>
      <c r="BA82" s="9">
        <f t="shared" ca="1" si="5"/>
        <v>0</v>
      </c>
      <c r="BC82" s="10">
        <f t="shared" ca="1" si="27"/>
        <v>0</v>
      </c>
      <c r="BF82" s="38">
        <f t="shared" ca="1" si="21"/>
        <v>0</v>
      </c>
    </row>
    <row r="83" spans="1:67" x14ac:dyDescent="0.3">
      <c r="A83" s="53">
        <f t="shared" ca="1" si="22"/>
        <v>0</v>
      </c>
      <c r="B83" s="19">
        <f ca="1">IF(A83=0,0,HLOOKUP(A83-1,OFFSET(Catégories!$D$18:$D$19,0,0,2,Catégories!$C$17),2,TRUE))</f>
        <v>0</v>
      </c>
      <c r="C83" s="19">
        <f ca="1">IF(A83=0,0,A83-OFFSET(Catégories!$D$18,0,B83-1,,))</f>
        <v>0</v>
      </c>
      <c r="F83" s="1">
        <f ca="1">IF(A83=0,0,INDEX(Catégories!$D$20:$R$20,1,'Echantillon (5)'!B83))</f>
        <v>0</v>
      </c>
      <c r="G83" s="1">
        <f ca="1">IF(A83=0,0,INDEX(OFFSET(Catégories!$D$21:$D$31,0,0,10,Catégories!$C$17),'Echantillon (5)'!C83,'Echantillon (5)'!B83))</f>
        <v>0</v>
      </c>
      <c r="I83" s="41">
        <v>0</v>
      </c>
      <c r="J83" s="41">
        <v>0</v>
      </c>
      <c r="K83" s="41">
        <f t="shared" si="7"/>
        <v>0</v>
      </c>
      <c r="L83" s="6"/>
      <c r="M83" s="38">
        <f t="shared" si="8"/>
        <v>0</v>
      </c>
      <c r="N83" s="38"/>
      <c r="O83" s="38">
        <f t="shared" si="9"/>
        <v>0</v>
      </c>
      <c r="Q83" s="41">
        <v>0</v>
      </c>
      <c r="R83" s="41">
        <v>0</v>
      </c>
      <c r="S83" s="41">
        <f t="shared" si="10"/>
        <v>0</v>
      </c>
      <c r="T83" s="6"/>
      <c r="U83" s="38">
        <f t="shared" si="11"/>
        <v>0</v>
      </c>
      <c r="V83" s="38"/>
      <c r="W83" s="38">
        <f t="shared" si="12"/>
        <v>0</v>
      </c>
      <c r="Y83" s="41">
        <v>0</v>
      </c>
      <c r="Z83" s="41">
        <v>0</v>
      </c>
      <c r="AA83" s="41">
        <f t="shared" si="13"/>
        <v>0</v>
      </c>
      <c r="AB83" s="6"/>
      <c r="AC83" s="38">
        <f t="shared" si="14"/>
        <v>0</v>
      </c>
      <c r="AD83" s="38"/>
      <c r="AE83" s="38">
        <f t="shared" si="15"/>
        <v>0</v>
      </c>
      <c r="AH83" s="41">
        <f t="shared" si="16"/>
        <v>0</v>
      </c>
      <c r="AI83" s="41">
        <f t="shared" si="2"/>
        <v>0</v>
      </c>
      <c r="AJ83" s="41">
        <f t="shared" si="3"/>
        <v>0</v>
      </c>
      <c r="AK83" s="41">
        <f t="shared" ca="1" si="17"/>
        <v>0</v>
      </c>
      <c r="AL83" s="38">
        <f t="shared" ca="1" si="18"/>
        <v>0</v>
      </c>
      <c r="AO83" s="1">
        <f ca="1">IF(A83=0,0,INDEX(OFFSET(Catégories!$D$21:$D$31,0,0,10,Catégories!$C$17),'Echantillon (5)'!C83,'Echantillon (5)'!B83))</f>
        <v>0</v>
      </c>
      <c r="AP83" s="38">
        <f t="shared" ca="1" si="4"/>
        <v>0</v>
      </c>
      <c r="AT83" s="38">
        <f t="shared" ca="1" si="19"/>
        <v>0</v>
      </c>
      <c r="AW83" s="36"/>
      <c r="AX83" s="36"/>
      <c r="AY83" s="40">
        <f t="shared" si="20"/>
        <v>0</v>
      </c>
      <c r="BA83" s="9">
        <f t="shared" ca="1" si="5"/>
        <v>0</v>
      </c>
      <c r="BC83" s="10">
        <f t="shared" ca="1" si="27"/>
        <v>0</v>
      </c>
      <c r="BF83" s="38">
        <f t="shared" ca="1" si="21"/>
        <v>0</v>
      </c>
    </row>
    <row r="84" spans="1:67" x14ac:dyDescent="0.3">
      <c r="A84" s="53">
        <f t="shared" ca="1" si="22"/>
        <v>0</v>
      </c>
      <c r="B84" s="19">
        <f ca="1">IF(A84=0,0,HLOOKUP(A84-1,OFFSET(Catégories!$D$18:$D$19,0,0,2,Catégories!$C$17),2,TRUE))</f>
        <v>0</v>
      </c>
      <c r="C84" s="19">
        <f ca="1">IF(A84=0,0,A84-OFFSET(Catégories!$D$18,0,B84-1,,))</f>
        <v>0</v>
      </c>
      <c r="F84" s="1">
        <f ca="1">IF(A84=0,0,INDEX(Catégories!$D$20:$R$20,1,'Echantillon (5)'!B84))</f>
        <v>0</v>
      </c>
      <c r="G84" s="1">
        <f ca="1">IF(A84=0,0,INDEX(OFFSET(Catégories!$D$21:$D$31,0,0,10,Catégories!$C$17),'Echantillon (5)'!C84,'Echantillon (5)'!B84))</f>
        <v>0</v>
      </c>
      <c r="I84" s="41">
        <v>0</v>
      </c>
      <c r="J84" s="41">
        <v>0</v>
      </c>
      <c r="K84" s="41">
        <f t="shared" si="7"/>
        <v>0</v>
      </c>
      <c r="L84" s="6"/>
      <c r="M84" s="38">
        <f t="shared" si="8"/>
        <v>0</v>
      </c>
      <c r="N84" s="38"/>
      <c r="O84" s="38">
        <f t="shared" si="9"/>
        <v>0</v>
      </c>
      <c r="Q84" s="41">
        <v>0</v>
      </c>
      <c r="R84" s="41">
        <v>0</v>
      </c>
      <c r="S84" s="41">
        <f t="shared" si="10"/>
        <v>0</v>
      </c>
      <c r="T84" s="6"/>
      <c r="U84" s="38">
        <f t="shared" si="11"/>
        <v>0</v>
      </c>
      <c r="V84" s="38"/>
      <c r="W84" s="38">
        <f t="shared" si="12"/>
        <v>0</v>
      </c>
      <c r="Y84" s="41">
        <v>0</v>
      </c>
      <c r="Z84" s="41">
        <v>0</v>
      </c>
      <c r="AA84" s="41">
        <f t="shared" si="13"/>
        <v>0</v>
      </c>
      <c r="AB84" s="6"/>
      <c r="AC84" s="38">
        <f t="shared" si="14"/>
        <v>0</v>
      </c>
      <c r="AD84" s="38"/>
      <c r="AE84" s="38">
        <f t="shared" si="15"/>
        <v>0</v>
      </c>
      <c r="AH84" s="41">
        <f t="shared" si="16"/>
        <v>0</v>
      </c>
      <c r="AI84" s="41">
        <f t="shared" si="2"/>
        <v>0</v>
      </c>
      <c r="AJ84" s="41">
        <f t="shared" si="3"/>
        <v>0</v>
      </c>
      <c r="AK84" s="41">
        <f t="shared" ca="1" si="17"/>
        <v>0</v>
      </c>
      <c r="AL84" s="38">
        <f t="shared" ca="1" si="18"/>
        <v>0</v>
      </c>
      <c r="AO84" s="1">
        <f ca="1">IF(A84=0,0,INDEX(OFFSET(Catégories!$D$21:$D$31,0,0,10,Catégories!$C$17),'Echantillon (5)'!C84,'Echantillon (5)'!B84))</f>
        <v>0</v>
      </c>
      <c r="AP84" s="38">
        <f t="shared" ca="1" si="4"/>
        <v>0</v>
      </c>
      <c r="AT84" s="38">
        <f t="shared" ca="1" si="19"/>
        <v>0</v>
      </c>
      <c r="AW84" s="36"/>
      <c r="AX84" s="36"/>
      <c r="AY84" s="40">
        <f t="shared" si="20"/>
        <v>0</v>
      </c>
      <c r="BA84" s="9">
        <f t="shared" ca="1" si="5"/>
        <v>0</v>
      </c>
      <c r="BC84" s="10">
        <f t="shared" ca="1" si="27"/>
        <v>0</v>
      </c>
      <c r="BF84" s="38">
        <f t="shared" ca="1" si="21"/>
        <v>0</v>
      </c>
    </row>
    <row r="85" spans="1:67" x14ac:dyDescent="0.3">
      <c r="A85" s="53">
        <f t="shared" ca="1" si="22"/>
        <v>0</v>
      </c>
      <c r="B85" s="19">
        <f ca="1">IF(A85=0,0,HLOOKUP(A85-1,OFFSET(Catégories!$D$18:$D$19,0,0,2,Catégories!$C$17),2,TRUE))</f>
        <v>0</v>
      </c>
      <c r="C85" s="19">
        <f ca="1">IF(A85=0,0,A85-OFFSET(Catégories!$D$18,0,B85-1,,))</f>
        <v>0</v>
      </c>
      <c r="F85" s="1">
        <f ca="1">IF(A85=0,0,INDEX(Catégories!$D$20:$R$20,1,'Echantillon (5)'!B85))</f>
        <v>0</v>
      </c>
      <c r="G85" s="1">
        <f ca="1">IF(A85=0,0,INDEX(OFFSET(Catégories!$D$21:$D$31,0,0,10,Catégories!$C$17),'Echantillon (5)'!C85,'Echantillon (5)'!B85))</f>
        <v>0</v>
      </c>
      <c r="I85" s="41">
        <v>0</v>
      </c>
      <c r="J85" s="41">
        <v>0</v>
      </c>
      <c r="K85" s="41">
        <f t="shared" si="7"/>
        <v>0</v>
      </c>
      <c r="L85" s="6"/>
      <c r="M85" s="38">
        <f t="shared" si="8"/>
        <v>0</v>
      </c>
      <c r="N85" s="38"/>
      <c r="O85" s="38">
        <f t="shared" si="9"/>
        <v>0</v>
      </c>
      <c r="Q85" s="41">
        <v>0</v>
      </c>
      <c r="R85" s="41">
        <v>0</v>
      </c>
      <c r="S85" s="41">
        <f t="shared" si="10"/>
        <v>0</v>
      </c>
      <c r="T85" s="6"/>
      <c r="U85" s="38">
        <f t="shared" si="11"/>
        <v>0</v>
      </c>
      <c r="V85" s="38"/>
      <c r="W85" s="38">
        <f t="shared" si="12"/>
        <v>0</v>
      </c>
      <c r="Y85" s="41">
        <v>0</v>
      </c>
      <c r="Z85" s="41">
        <v>0</v>
      </c>
      <c r="AA85" s="41">
        <f t="shared" si="13"/>
        <v>0</v>
      </c>
      <c r="AB85" s="6"/>
      <c r="AC85" s="38">
        <f t="shared" si="14"/>
        <v>0</v>
      </c>
      <c r="AD85" s="38"/>
      <c r="AE85" s="38">
        <f t="shared" si="15"/>
        <v>0</v>
      </c>
      <c r="AH85" s="41">
        <f t="shared" si="16"/>
        <v>0</v>
      </c>
      <c r="AI85" s="41">
        <f t="shared" si="2"/>
        <v>0</v>
      </c>
      <c r="AJ85" s="41">
        <f t="shared" si="3"/>
        <v>0</v>
      </c>
      <c r="AK85" s="41">
        <f t="shared" ca="1" si="17"/>
        <v>0</v>
      </c>
      <c r="AL85" s="38">
        <f t="shared" ca="1" si="18"/>
        <v>0</v>
      </c>
      <c r="AO85" s="1">
        <f ca="1">IF(A85=0,0,INDEX(OFFSET(Catégories!$D$21:$D$31,0,0,10,Catégories!$C$17),'Echantillon (5)'!C85,'Echantillon (5)'!B85))</f>
        <v>0</v>
      </c>
      <c r="AP85" s="38">
        <f t="shared" ca="1" si="4"/>
        <v>0</v>
      </c>
      <c r="AT85" s="38">
        <f t="shared" ca="1" si="19"/>
        <v>0</v>
      </c>
      <c r="AW85" s="36"/>
      <c r="AX85" s="36"/>
      <c r="AY85" s="40">
        <f t="shared" si="20"/>
        <v>0</v>
      </c>
      <c r="BA85" s="9">
        <f t="shared" ca="1" si="5"/>
        <v>0</v>
      </c>
      <c r="BC85" s="10">
        <f t="shared" ca="1" si="27"/>
        <v>0</v>
      </c>
      <c r="BF85" s="38">
        <f t="shared" ca="1" si="21"/>
        <v>0</v>
      </c>
    </row>
    <row r="86" spans="1:67" x14ac:dyDescent="0.3">
      <c r="A86" s="53">
        <f t="shared" ca="1" si="22"/>
        <v>0</v>
      </c>
      <c r="B86" s="19">
        <f ca="1">IF(A86=0,0,HLOOKUP(A86-1,OFFSET(Catégories!$D$18:$D$19,0,0,2,Catégories!$C$17),2,TRUE))</f>
        <v>0</v>
      </c>
      <c r="C86" s="19">
        <f ca="1">IF(A86=0,0,A86-OFFSET(Catégories!$D$18,0,B86-1,,))</f>
        <v>0</v>
      </c>
      <c r="F86" s="1">
        <f ca="1">IF(A86=0,0,INDEX(Catégories!$D$20:$R$20,1,'Echantillon (5)'!B86))</f>
        <v>0</v>
      </c>
      <c r="G86" s="1">
        <f ca="1">IF(A86=0,0,INDEX(OFFSET(Catégories!$D$21:$D$31,0,0,10,Catégories!$C$17),'Echantillon (5)'!C86,'Echantillon (5)'!B86))</f>
        <v>0</v>
      </c>
      <c r="I86" s="41">
        <v>0</v>
      </c>
      <c r="J86" s="41">
        <v>0</v>
      </c>
      <c r="K86" s="41">
        <f t="shared" si="7"/>
        <v>0</v>
      </c>
      <c r="L86" s="6"/>
      <c r="M86" s="38">
        <f t="shared" si="8"/>
        <v>0</v>
      </c>
      <c r="N86" s="38"/>
      <c r="O86" s="38">
        <f t="shared" si="9"/>
        <v>0</v>
      </c>
      <c r="Q86" s="41">
        <v>0</v>
      </c>
      <c r="R86" s="41">
        <v>0</v>
      </c>
      <c r="S86" s="41">
        <f t="shared" si="10"/>
        <v>0</v>
      </c>
      <c r="T86" s="6"/>
      <c r="U86" s="38">
        <f t="shared" si="11"/>
        <v>0</v>
      </c>
      <c r="V86" s="38"/>
      <c r="W86" s="38">
        <f t="shared" si="12"/>
        <v>0</v>
      </c>
      <c r="Y86" s="41">
        <v>0</v>
      </c>
      <c r="Z86" s="41">
        <v>0</v>
      </c>
      <c r="AA86" s="41">
        <f t="shared" si="13"/>
        <v>0</v>
      </c>
      <c r="AB86" s="6"/>
      <c r="AC86" s="38">
        <f t="shared" si="14"/>
        <v>0</v>
      </c>
      <c r="AD86" s="38"/>
      <c r="AE86" s="38">
        <f t="shared" si="15"/>
        <v>0</v>
      </c>
      <c r="AH86" s="41">
        <f t="shared" si="16"/>
        <v>0</v>
      </c>
      <c r="AI86" s="41">
        <f t="shared" ref="AI86:AI91" si="28">S86/($S$17/$G$15)/($G$12/($G$11-$K$17))</f>
        <v>0</v>
      </c>
      <c r="AJ86" s="41">
        <f t="shared" ref="AJ86:AJ91" si="29">(AA86/($AA$17/$G$16))/($G$12/($G$11-$K$17))</f>
        <v>0</v>
      </c>
      <c r="AK86" s="41">
        <f t="shared" ca="1" si="17"/>
        <v>0</v>
      </c>
      <c r="AL86" s="38">
        <f t="shared" ca="1" si="18"/>
        <v>0</v>
      </c>
      <c r="AO86" s="1">
        <f ca="1">IF(A86=0,0,INDEX(OFFSET(Catégories!$D$21:$D$31,0,0,10,Catégories!$C$17),'Echantillon (5)'!C86,'Echantillon (5)'!B86))</f>
        <v>0</v>
      </c>
      <c r="AP86" s="38">
        <f t="shared" ref="AP86:AP91" ca="1" si="30">IF($AK$20=0,0,AK86/$AK$20)</f>
        <v>0</v>
      </c>
      <c r="AT86" s="38">
        <f t="shared" ca="1" si="19"/>
        <v>0</v>
      </c>
      <c r="AW86" s="36"/>
      <c r="AX86" s="36"/>
      <c r="AY86" s="40">
        <f t="shared" si="20"/>
        <v>0</v>
      </c>
      <c r="BA86" s="9">
        <f t="shared" ref="BA86:BA91" ca="1" si="31">IF($AY$17=0,0,AY86/$AY$17)</f>
        <v>0</v>
      </c>
      <c r="BC86" s="10">
        <f t="shared" ref="BC86:BC91" ca="1" si="32">IF(AU86=$A$16,$G$18/($G$12/($G$11-$K$17)),(AY86/($AY$17/$G$17)/($G$12/($G$11-$K$17)))+SUMPRODUCT((AK$22:AK$91)*($B$22:$B$91=$AU86)))</f>
        <v>0</v>
      </c>
      <c r="BF86" s="38">
        <f t="shared" ca="1" si="21"/>
        <v>0</v>
      </c>
    </row>
    <row r="87" spans="1:67" x14ac:dyDescent="0.3">
      <c r="A87" s="53">
        <f t="shared" ca="1" si="22"/>
        <v>0</v>
      </c>
      <c r="B87" s="19">
        <f ca="1">IF(A87=0,0,HLOOKUP(A87-1,OFFSET(Catégories!$D$18:$D$19,0,0,2,Catégories!$C$17),2,TRUE))</f>
        <v>0</v>
      </c>
      <c r="C87" s="19">
        <f ca="1">IF(A87=0,0,A87-OFFSET(Catégories!$D$18,0,B87-1,,))</f>
        <v>0</v>
      </c>
      <c r="F87" s="1">
        <f ca="1">IF(A87=0,0,INDEX(Catégories!$D$20:$R$20,1,'Echantillon (5)'!B87))</f>
        <v>0</v>
      </c>
      <c r="G87" s="1">
        <f ca="1">IF(A87=0,0,INDEX(OFFSET(Catégories!$D$21:$D$31,0,0,10,Catégories!$C$17),'Echantillon (5)'!C87,'Echantillon (5)'!B87))</f>
        <v>0</v>
      </c>
      <c r="I87" s="41">
        <v>0</v>
      </c>
      <c r="J87" s="41">
        <v>0</v>
      </c>
      <c r="K87" s="41">
        <f t="shared" ref="K87:K91" si="33">I87-J87</f>
        <v>0</v>
      </c>
      <c r="L87" s="6"/>
      <c r="M87" s="38">
        <f t="shared" ref="M87:M91" si="34">IF(K87=0,0,K87/SUMPRODUCT((K$22:K$91)*($B$22:$B$91=$B87)))</f>
        <v>0</v>
      </c>
      <c r="N87" s="38"/>
      <c r="O87" s="38">
        <f t="shared" ref="O87:O91" si="35">IF(SUM(K$22:K$91)=0,0,K87/SUM(K$22:K$91))</f>
        <v>0</v>
      </c>
      <c r="Q87" s="41">
        <v>0</v>
      </c>
      <c r="R87" s="41">
        <v>0</v>
      </c>
      <c r="S87" s="41">
        <f t="shared" ref="S87:S91" si="36">Q87-R87</f>
        <v>0</v>
      </c>
      <c r="T87" s="6"/>
      <c r="U87" s="38">
        <f t="shared" ref="U87:U91" si="37">IF(S87=0,0,S87/SUMPRODUCT((S$22:S$91)*($B$22:$B$91=$B87)))</f>
        <v>0</v>
      </c>
      <c r="V87" s="38"/>
      <c r="W87" s="38">
        <f t="shared" ref="W87:W91" si="38">IF(SUM(S$22:S$91)=0,0,S87/SUM(S$22:S$91))</f>
        <v>0</v>
      </c>
      <c r="Y87" s="41">
        <v>0</v>
      </c>
      <c r="Z87" s="41">
        <v>0</v>
      </c>
      <c r="AA87" s="41">
        <f t="shared" ref="AA87:AA91" si="39">Y87-Z87</f>
        <v>0</v>
      </c>
      <c r="AB87" s="6"/>
      <c r="AC87" s="38">
        <f t="shared" ref="AC87:AC91" si="40">IF(AA87=0,0,AA87/SUMPRODUCT((AA$22:AA$91)*($B$22:$B$91=$B87)))</f>
        <v>0</v>
      </c>
      <c r="AD87" s="38"/>
      <c r="AE87" s="38">
        <f t="shared" ref="AE87:AE91" si="41">IF(SUM(AA$22:AA$91)=0,0,AA87/SUM(AA$22:AA$91))</f>
        <v>0</v>
      </c>
      <c r="AH87" s="41">
        <f t="shared" ref="AH87:AH91" si="42">K87</f>
        <v>0</v>
      </c>
      <c r="AI87" s="41">
        <f t="shared" si="28"/>
        <v>0</v>
      </c>
      <c r="AJ87" s="41">
        <f t="shared" si="29"/>
        <v>0</v>
      </c>
      <c r="AK87" s="41">
        <f t="shared" ref="AK87:AK91" ca="1" si="43">IF($B87=$A$16,$AL$18,AH87+AI87+AJ87)</f>
        <v>0</v>
      </c>
      <c r="AL87" s="38">
        <f t="shared" ref="AL87:AL91" ca="1" si="44">IF(AK87=0,0,AK87/SUMPRODUCT((AK$22:AK$91)*($B$22:$B$91=$B87)))</f>
        <v>0</v>
      </c>
      <c r="AO87" s="1">
        <f ca="1">IF(A87=0,0,INDEX(OFFSET(Catégories!$D$21:$D$31,0,0,10,Catégories!$C$17),'Echantillon (5)'!C87,'Echantillon (5)'!B87))</f>
        <v>0</v>
      </c>
      <c r="AP87" s="38">
        <f t="shared" ca="1" si="30"/>
        <v>0</v>
      </c>
      <c r="AT87" s="38">
        <f t="shared" ref="AT87:AT91" ca="1" si="45">SUMPRODUCT((AP$22:AP$91)*($B$22:$B$91=$AR87))</f>
        <v>0</v>
      </c>
      <c r="AW87" s="36"/>
      <c r="AX87" s="36"/>
      <c r="AY87" s="40">
        <f t="shared" ref="AY87:AY91" si="46">AW87-AX87</f>
        <v>0</v>
      </c>
      <c r="BA87" s="9">
        <f t="shared" ca="1" si="31"/>
        <v>0</v>
      </c>
      <c r="BC87" s="10">
        <f t="shared" ca="1" si="32"/>
        <v>0</v>
      </c>
      <c r="BF87" s="38">
        <f t="shared" ref="BF87:BF91" ca="1" si="47">BC87/$BC$18</f>
        <v>0</v>
      </c>
    </row>
    <row r="88" spans="1:67" x14ac:dyDescent="0.3">
      <c r="A88" s="53">
        <f t="shared" ref="A88:A91" ca="1" si="48">IF(OR(A87=$A$18,A87=0)=TRUE,0,A87+1)</f>
        <v>0</v>
      </c>
      <c r="B88" s="19">
        <f ca="1">IF(A88=0,0,HLOOKUP(A88-1,OFFSET(Catégories!$D$18:$D$19,0,0,2,Catégories!$C$17),2,TRUE))</f>
        <v>0</v>
      </c>
      <c r="C88" s="19">
        <f ca="1">IF(A88=0,0,A88-OFFSET(Catégories!$D$18,0,B88-1,,))</f>
        <v>0</v>
      </c>
      <c r="F88" s="1">
        <f ca="1">IF(A88=0,0,INDEX(Catégories!$D$20:$R$20,1,'Echantillon (5)'!B88))</f>
        <v>0</v>
      </c>
      <c r="G88" s="1">
        <f ca="1">IF(A88=0,0,INDEX(OFFSET(Catégories!$D$21:$D$31,0,0,10,Catégories!$C$17),'Echantillon (5)'!C88,'Echantillon (5)'!B88))</f>
        <v>0</v>
      </c>
      <c r="I88" s="41">
        <v>0</v>
      </c>
      <c r="J88" s="41">
        <v>0</v>
      </c>
      <c r="K88" s="41">
        <f t="shared" si="33"/>
        <v>0</v>
      </c>
      <c r="L88" s="6"/>
      <c r="M88" s="38">
        <f t="shared" si="34"/>
        <v>0</v>
      </c>
      <c r="N88" s="38"/>
      <c r="O88" s="38">
        <f t="shared" si="35"/>
        <v>0</v>
      </c>
      <c r="Q88" s="41">
        <v>0</v>
      </c>
      <c r="R88" s="41">
        <v>0</v>
      </c>
      <c r="S88" s="41">
        <f t="shared" si="36"/>
        <v>0</v>
      </c>
      <c r="T88" s="6"/>
      <c r="U88" s="38">
        <f t="shared" si="37"/>
        <v>0</v>
      </c>
      <c r="V88" s="38"/>
      <c r="W88" s="38">
        <f t="shared" si="38"/>
        <v>0</v>
      </c>
      <c r="Y88" s="41">
        <v>0</v>
      </c>
      <c r="Z88" s="41">
        <v>0</v>
      </c>
      <c r="AA88" s="41">
        <f t="shared" si="39"/>
        <v>0</v>
      </c>
      <c r="AB88" s="6"/>
      <c r="AC88" s="38">
        <f t="shared" si="40"/>
        <v>0</v>
      </c>
      <c r="AD88" s="38"/>
      <c r="AE88" s="38">
        <f t="shared" si="41"/>
        <v>0</v>
      </c>
      <c r="AH88" s="41">
        <f t="shared" si="42"/>
        <v>0</v>
      </c>
      <c r="AI88" s="41">
        <f t="shared" si="28"/>
        <v>0</v>
      </c>
      <c r="AJ88" s="41">
        <f t="shared" si="29"/>
        <v>0</v>
      </c>
      <c r="AK88" s="41">
        <f t="shared" ca="1" si="43"/>
        <v>0</v>
      </c>
      <c r="AL88" s="38">
        <f t="shared" ca="1" si="44"/>
        <v>0</v>
      </c>
      <c r="AO88" s="1">
        <f ca="1">IF(A88=0,0,INDEX(OFFSET(Catégories!$D$21:$D$31,0,0,10,Catégories!$C$17),'Echantillon (5)'!C88,'Echantillon (5)'!B88))</f>
        <v>0</v>
      </c>
      <c r="AP88" s="38">
        <f t="shared" ca="1" si="30"/>
        <v>0</v>
      </c>
      <c r="AT88" s="38">
        <f t="shared" ca="1" si="45"/>
        <v>0</v>
      </c>
      <c r="AW88" s="36"/>
      <c r="AX88" s="36"/>
      <c r="AY88" s="40">
        <f t="shared" si="46"/>
        <v>0</v>
      </c>
      <c r="BA88" s="9">
        <f t="shared" ca="1" si="31"/>
        <v>0</v>
      </c>
      <c r="BC88" s="10">
        <f t="shared" ca="1" si="32"/>
        <v>0</v>
      </c>
      <c r="BF88" s="38">
        <f t="shared" ca="1" si="47"/>
        <v>0</v>
      </c>
    </row>
    <row r="89" spans="1:67" x14ac:dyDescent="0.3">
      <c r="A89" s="53">
        <f t="shared" ca="1" si="48"/>
        <v>0</v>
      </c>
      <c r="B89" s="19">
        <f ca="1">IF(A89=0,0,HLOOKUP(A89-1,OFFSET(Catégories!$D$18:$D$19,0,0,2,Catégories!$C$17),2,TRUE))</f>
        <v>0</v>
      </c>
      <c r="C89" s="19">
        <f ca="1">IF(A89=0,0,A89-OFFSET(Catégories!$D$18,0,B89-1,,))</f>
        <v>0</v>
      </c>
      <c r="F89" s="1">
        <f ca="1">IF(A89=0,0,INDEX(Catégories!$D$20:$R$20,1,'Echantillon (5)'!B89))</f>
        <v>0</v>
      </c>
      <c r="G89" s="1">
        <f ca="1">IF(A89=0,0,INDEX(OFFSET(Catégories!$D$21:$D$31,0,0,10,Catégories!$C$17),'Echantillon (5)'!C89,'Echantillon (5)'!B89))</f>
        <v>0</v>
      </c>
      <c r="I89" s="41">
        <v>0</v>
      </c>
      <c r="J89" s="41">
        <v>0</v>
      </c>
      <c r="K89" s="41">
        <f t="shared" si="33"/>
        <v>0</v>
      </c>
      <c r="L89" s="6"/>
      <c r="M89" s="38">
        <f t="shared" si="34"/>
        <v>0</v>
      </c>
      <c r="N89" s="38"/>
      <c r="O89" s="38">
        <f t="shared" si="35"/>
        <v>0</v>
      </c>
      <c r="Q89" s="41">
        <v>0</v>
      </c>
      <c r="R89" s="41">
        <v>0</v>
      </c>
      <c r="S89" s="41">
        <f t="shared" si="36"/>
        <v>0</v>
      </c>
      <c r="T89" s="6"/>
      <c r="U89" s="38">
        <f t="shared" si="37"/>
        <v>0</v>
      </c>
      <c r="V89" s="38"/>
      <c r="W89" s="38">
        <f t="shared" si="38"/>
        <v>0</v>
      </c>
      <c r="Y89" s="41">
        <v>0</v>
      </c>
      <c r="Z89" s="41">
        <v>0</v>
      </c>
      <c r="AA89" s="41">
        <f t="shared" si="39"/>
        <v>0</v>
      </c>
      <c r="AB89" s="6"/>
      <c r="AC89" s="38">
        <f t="shared" si="40"/>
        <v>0</v>
      </c>
      <c r="AD89" s="38"/>
      <c r="AE89" s="38">
        <f t="shared" si="41"/>
        <v>0</v>
      </c>
      <c r="AH89" s="41">
        <f t="shared" si="42"/>
        <v>0</v>
      </c>
      <c r="AI89" s="41">
        <f t="shared" si="28"/>
        <v>0</v>
      </c>
      <c r="AJ89" s="41">
        <f t="shared" si="29"/>
        <v>0</v>
      </c>
      <c r="AK89" s="41">
        <f t="shared" ca="1" si="43"/>
        <v>0</v>
      </c>
      <c r="AL89" s="38">
        <f t="shared" ca="1" si="44"/>
        <v>0</v>
      </c>
      <c r="AO89" s="1">
        <f ca="1">IF(A89=0,0,INDEX(OFFSET(Catégories!$D$21:$D$31,0,0,10,Catégories!$C$17),'Echantillon (5)'!C89,'Echantillon (5)'!B89))</f>
        <v>0</v>
      </c>
      <c r="AP89" s="38">
        <f t="shared" ca="1" si="30"/>
        <v>0</v>
      </c>
      <c r="AT89" s="38">
        <f t="shared" ca="1" si="45"/>
        <v>0</v>
      </c>
      <c r="AW89" s="36"/>
      <c r="AX89" s="36"/>
      <c r="AY89" s="40">
        <f t="shared" si="46"/>
        <v>0</v>
      </c>
      <c r="BA89" s="9">
        <f t="shared" ca="1" si="31"/>
        <v>0</v>
      </c>
      <c r="BC89" s="10">
        <f t="shared" ca="1" si="32"/>
        <v>0</v>
      </c>
      <c r="BF89" s="38">
        <f t="shared" ca="1" si="47"/>
        <v>0</v>
      </c>
    </row>
    <row r="90" spans="1:67" x14ac:dyDescent="0.3">
      <c r="A90" s="53">
        <f t="shared" ca="1" si="48"/>
        <v>0</v>
      </c>
      <c r="B90" s="19">
        <f ca="1">IF(A90=0,0,HLOOKUP(A90-1,OFFSET(Catégories!$D$18:$D$19,0,0,2,Catégories!$C$17),2,TRUE))</f>
        <v>0</v>
      </c>
      <c r="C90" s="19">
        <f ca="1">IF(A90=0,0,A90-OFFSET(Catégories!$D$18,0,B90-1,,))</f>
        <v>0</v>
      </c>
      <c r="F90" s="1">
        <f ca="1">IF(A90=0,0,INDEX(Catégories!$D$20:$R$20,1,'Echantillon (5)'!B90))</f>
        <v>0</v>
      </c>
      <c r="G90" s="1">
        <f ca="1">IF(A90=0,0,INDEX(OFFSET(Catégories!$D$21:$D$31,0,0,10,Catégories!$C$17),'Echantillon (5)'!C90,'Echantillon (5)'!B90))</f>
        <v>0</v>
      </c>
      <c r="I90" s="41">
        <v>0</v>
      </c>
      <c r="J90" s="41">
        <v>0</v>
      </c>
      <c r="K90" s="41">
        <f t="shared" si="33"/>
        <v>0</v>
      </c>
      <c r="L90" s="6"/>
      <c r="M90" s="38">
        <f t="shared" si="34"/>
        <v>0</v>
      </c>
      <c r="N90" s="38"/>
      <c r="O90" s="38">
        <f t="shared" si="35"/>
        <v>0</v>
      </c>
      <c r="Q90" s="41">
        <v>0</v>
      </c>
      <c r="R90" s="41">
        <v>0</v>
      </c>
      <c r="S90" s="41">
        <f t="shared" si="36"/>
        <v>0</v>
      </c>
      <c r="T90" s="6"/>
      <c r="U90" s="38">
        <f t="shared" si="37"/>
        <v>0</v>
      </c>
      <c r="V90" s="38"/>
      <c r="W90" s="38">
        <f t="shared" si="38"/>
        <v>0</v>
      </c>
      <c r="Y90" s="41">
        <v>0</v>
      </c>
      <c r="Z90" s="41">
        <v>0</v>
      </c>
      <c r="AA90" s="41">
        <f t="shared" si="39"/>
        <v>0</v>
      </c>
      <c r="AB90" s="6"/>
      <c r="AC90" s="38">
        <f t="shared" si="40"/>
        <v>0</v>
      </c>
      <c r="AD90" s="38"/>
      <c r="AE90" s="38">
        <f t="shared" si="41"/>
        <v>0</v>
      </c>
      <c r="AH90" s="41">
        <f t="shared" si="42"/>
        <v>0</v>
      </c>
      <c r="AI90" s="41">
        <f t="shared" si="28"/>
        <v>0</v>
      </c>
      <c r="AJ90" s="41">
        <f t="shared" si="29"/>
        <v>0</v>
      </c>
      <c r="AK90" s="41">
        <f t="shared" ca="1" si="43"/>
        <v>0</v>
      </c>
      <c r="AL90" s="38">
        <f t="shared" ca="1" si="44"/>
        <v>0</v>
      </c>
      <c r="AO90" s="1">
        <f ca="1">IF(A90=0,0,INDEX(OFFSET(Catégories!$D$21:$D$31,0,0,10,Catégories!$C$17),'Echantillon (5)'!C90,'Echantillon (5)'!B90))</f>
        <v>0</v>
      </c>
      <c r="AP90" s="38">
        <f t="shared" ca="1" si="30"/>
        <v>0</v>
      </c>
      <c r="AT90" s="38">
        <f t="shared" ca="1" si="45"/>
        <v>0</v>
      </c>
      <c r="AW90" s="36"/>
      <c r="AX90" s="36"/>
      <c r="AY90" s="40">
        <f t="shared" si="46"/>
        <v>0</v>
      </c>
      <c r="BA90" s="9">
        <f t="shared" ca="1" si="31"/>
        <v>0</v>
      </c>
      <c r="BC90" s="10">
        <f t="shared" ca="1" si="32"/>
        <v>0</v>
      </c>
      <c r="BF90" s="38">
        <f t="shared" ca="1" si="47"/>
        <v>0</v>
      </c>
    </row>
    <row r="91" spans="1:67" x14ac:dyDescent="0.3">
      <c r="A91" s="53">
        <f t="shared" ca="1" si="48"/>
        <v>0</v>
      </c>
      <c r="B91" s="19">
        <f ca="1">IF(A91=0,0,HLOOKUP(A91-1,OFFSET(Catégories!$D$18:$D$19,0,0,2,Catégories!$C$17),2,TRUE))</f>
        <v>0</v>
      </c>
      <c r="C91" s="19">
        <f ca="1">IF(A91=0,0,A91-OFFSET(Catégories!$D$18,0,B91-1,,))</f>
        <v>0</v>
      </c>
      <c r="F91" s="1">
        <f ca="1">IF(A91=0,0,INDEX(Catégories!$D$20:$R$20,1,'Echantillon (5)'!B91))</f>
        <v>0</v>
      </c>
      <c r="G91" s="1">
        <f ca="1">IF(A91=0,0,INDEX(OFFSET(Catégories!$D$21:$D$31,0,0,10,Catégories!$C$17),'Echantillon (5)'!C91,'Echantillon (5)'!B91))</f>
        <v>0</v>
      </c>
      <c r="I91" s="41">
        <v>0</v>
      </c>
      <c r="J91" s="41">
        <v>0</v>
      </c>
      <c r="K91" s="41">
        <f t="shared" si="33"/>
        <v>0</v>
      </c>
      <c r="L91" s="6"/>
      <c r="M91" s="38">
        <f t="shared" si="34"/>
        <v>0</v>
      </c>
      <c r="N91" s="38"/>
      <c r="O91" s="38">
        <f t="shared" si="35"/>
        <v>0</v>
      </c>
      <c r="Q91" s="41">
        <v>0</v>
      </c>
      <c r="R91" s="41">
        <v>0</v>
      </c>
      <c r="S91" s="41">
        <f t="shared" si="36"/>
        <v>0</v>
      </c>
      <c r="T91" s="6"/>
      <c r="U91" s="38">
        <f t="shared" si="37"/>
        <v>0</v>
      </c>
      <c r="V91" s="38"/>
      <c r="W91" s="38">
        <f t="shared" si="38"/>
        <v>0</v>
      </c>
      <c r="Y91" s="41">
        <v>0</v>
      </c>
      <c r="Z91" s="41">
        <v>0</v>
      </c>
      <c r="AA91" s="41">
        <f t="shared" si="39"/>
        <v>0</v>
      </c>
      <c r="AB91" s="6"/>
      <c r="AC91" s="38">
        <f t="shared" si="40"/>
        <v>0</v>
      </c>
      <c r="AD91" s="38"/>
      <c r="AE91" s="38">
        <f t="shared" si="41"/>
        <v>0</v>
      </c>
      <c r="AH91" s="41">
        <f t="shared" si="42"/>
        <v>0</v>
      </c>
      <c r="AI91" s="41">
        <f t="shared" si="28"/>
        <v>0</v>
      </c>
      <c r="AJ91" s="41">
        <f t="shared" si="29"/>
        <v>0</v>
      </c>
      <c r="AK91" s="41">
        <f t="shared" ca="1" si="43"/>
        <v>0</v>
      </c>
      <c r="AL91" s="38">
        <f t="shared" ca="1" si="44"/>
        <v>0</v>
      </c>
      <c r="AO91" s="1">
        <f ca="1">IF(A91=0,0,INDEX(OFFSET(Catégories!$D$21:$D$31,0,0,10,Catégories!$C$17),'Echantillon (5)'!C91,'Echantillon (5)'!B91))</f>
        <v>0</v>
      </c>
      <c r="AP91" s="38">
        <f t="shared" ca="1" si="30"/>
        <v>0</v>
      </c>
      <c r="AT91" s="38">
        <f t="shared" ca="1" si="45"/>
        <v>0</v>
      </c>
      <c r="AW91" s="36"/>
      <c r="AX91" s="36"/>
      <c r="AY91" s="40">
        <f t="shared" si="46"/>
        <v>0</v>
      </c>
      <c r="BA91" s="9">
        <f t="shared" ca="1" si="31"/>
        <v>0</v>
      </c>
      <c r="BC91" s="10">
        <f t="shared" ca="1" si="32"/>
        <v>0</v>
      </c>
      <c r="BF91" s="38">
        <f t="shared" ca="1" si="47"/>
        <v>0</v>
      </c>
    </row>
    <row r="92" spans="1:67" x14ac:dyDescent="0.3">
      <c r="F92" s="4"/>
      <c r="G92" s="4"/>
      <c r="I92" s="4"/>
      <c r="J92" s="4"/>
      <c r="K92" s="4"/>
      <c r="L92" s="4"/>
      <c r="M92" s="39"/>
      <c r="N92" s="39"/>
      <c r="O92" s="39"/>
      <c r="P92" s="4"/>
      <c r="Q92" s="4"/>
      <c r="R92" s="4"/>
      <c r="S92" s="4"/>
      <c r="T92" s="4"/>
      <c r="U92" s="39"/>
      <c r="V92" s="39"/>
      <c r="W92" s="39"/>
      <c r="X92" s="4"/>
      <c r="Y92" s="4"/>
      <c r="Z92" s="4"/>
      <c r="AA92" s="4"/>
      <c r="AB92" s="4"/>
      <c r="AC92" s="39"/>
      <c r="AD92" s="39"/>
      <c r="AE92" s="39"/>
      <c r="AF92" s="4"/>
      <c r="AG92" s="4"/>
      <c r="AH92" s="39"/>
      <c r="AI92" s="39"/>
      <c r="AJ92" s="39"/>
      <c r="AK92" s="39"/>
      <c r="AL92" s="39"/>
      <c r="AM92" s="4"/>
      <c r="AN92" s="4"/>
      <c r="AO92" s="4"/>
      <c r="AP92" s="39"/>
      <c r="AQ92" s="4"/>
      <c r="AS92" s="4"/>
      <c r="AT92" s="39"/>
      <c r="AV92" s="4"/>
      <c r="AW92" s="4"/>
      <c r="AX92" s="4"/>
      <c r="AY92" s="4"/>
      <c r="AZ92" s="4"/>
      <c r="BA92" s="4"/>
      <c r="BB92" s="4"/>
      <c r="BC92" s="4"/>
      <c r="BE92" s="4"/>
      <c r="BF92" s="39"/>
      <c r="BG92" s="4"/>
      <c r="BH92" s="4"/>
      <c r="BI92" s="4"/>
      <c r="BJ92" s="4"/>
      <c r="BK92" s="4"/>
      <c r="BL92" s="4"/>
      <c r="BM92" s="4"/>
      <c r="BN92" s="4"/>
      <c r="BO92" s="4"/>
    </row>
  </sheetData>
  <conditionalFormatting sqref="A22:C91 M22:M91 O22:O91 I22:K91 F22:G91">
    <cfRule type="expression" dxfId="401" priority="65">
      <formula>IF($A22=0,TRUE,FALSE)</formula>
    </cfRule>
  </conditionalFormatting>
  <conditionalFormatting sqref="I22:J91">
    <cfRule type="expression" dxfId="400" priority="64">
      <formula>IF(AND($A22&lt;$A$18+1,$A22&lt;&gt;0)=TRUE,TRUE,FALSE)</formula>
    </cfRule>
  </conditionalFormatting>
  <conditionalFormatting sqref="K22:K91 M22:M91 O22:O91 U22:U91 W22:W91 AC22:AC91 AE22:AE91">
    <cfRule type="expression" dxfId="399" priority="63">
      <formula>IF(AND($A22&lt;$A$18+1,$A22&lt;&gt;0)=TRUE,TRUE,FALSE)</formula>
    </cfRule>
  </conditionalFormatting>
  <conditionalFormatting sqref="BA22:BA91 AW23:AX43 AY23:AY91">
    <cfRule type="expression" dxfId="398" priority="62">
      <formula>IF($A22&gt;$A$18,TRUE,FALSE)</formula>
    </cfRule>
  </conditionalFormatting>
  <conditionalFormatting sqref="BA22:BA91 AU23:AU43 AY23:AY91 BD22:BD43 AW23:AX43">
    <cfRule type="expression" dxfId="397" priority="61">
      <formula>IF($BD22=0,TRUE,FALSE)</formula>
    </cfRule>
  </conditionalFormatting>
  <conditionalFormatting sqref="B22:C91 M22:M91 O22:O91 I22:K91 F22:G91">
    <cfRule type="expression" dxfId="396" priority="60">
      <formula>IF(AND($B22=$B23,$A22&lt;&gt;0)=TRUE,TRUE,FALSE)</formula>
    </cfRule>
  </conditionalFormatting>
  <conditionalFormatting sqref="B22:C91 M22:M91 O22:O91 I22:K91 F22:G91">
    <cfRule type="expression" dxfId="395" priority="59">
      <formula>IF(AND($B22&lt;&gt;$B23,$A22&lt;&gt;0)=TRUE,TRUE,FALSE)</formula>
    </cfRule>
  </conditionalFormatting>
  <conditionalFormatting sqref="B22:C91 F22:G91">
    <cfRule type="expression" dxfId="394" priority="58">
      <formula>IF(AND($A22&lt;$A$18+1,$A22&lt;&gt;0)=TRUE,TRUE,FALSE)</formula>
    </cfRule>
  </conditionalFormatting>
  <conditionalFormatting sqref="Q22:S91 U22:U91 W22:W91">
    <cfRule type="expression" dxfId="393" priority="57">
      <formula>IF($A22=0,TRUE,FALSE)</formula>
    </cfRule>
  </conditionalFormatting>
  <conditionalFormatting sqref="Q22:R91">
    <cfRule type="expression" dxfId="392" priority="56">
      <formula>IF(AND($A22&lt;$A$18+1,$A22&lt;&gt;0)=TRUE,TRUE,FALSE)</formula>
    </cfRule>
  </conditionalFormatting>
  <conditionalFormatting sqref="S22:S91">
    <cfRule type="expression" dxfId="391" priority="55">
      <formula>IF(AND($A22&lt;$A$18+1,$A22&lt;&gt;0)=TRUE,TRUE,FALSE)</formula>
    </cfRule>
  </conditionalFormatting>
  <conditionalFormatting sqref="Q22:S91 U22:U91 W22:W91">
    <cfRule type="expression" dxfId="390" priority="54">
      <formula>IF(AND($B22=$B23,$A22&lt;&gt;0)=TRUE,TRUE,FALSE)</formula>
    </cfRule>
  </conditionalFormatting>
  <conditionalFormatting sqref="Q22:S91 U22:U91 W22:W91">
    <cfRule type="expression" dxfId="389" priority="53">
      <formula>IF(AND($B22&lt;&gt;$B23,$A22&lt;&gt;0)=TRUE,TRUE,FALSE)</formula>
    </cfRule>
  </conditionalFormatting>
  <conditionalFormatting sqref="Y22:AA91 AC22:AC91 AE22:AE91">
    <cfRule type="expression" dxfId="388" priority="52">
      <formula>IF($A22=0,TRUE,FALSE)</formula>
    </cfRule>
  </conditionalFormatting>
  <conditionalFormatting sqref="Y22:Z91">
    <cfRule type="expression" dxfId="387" priority="51">
      <formula>IF(AND($A22&lt;$A$18+1,$A22&lt;&gt;0)=TRUE,TRUE,FALSE)</formula>
    </cfRule>
  </conditionalFormatting>
  <conditionalFormatting sqref="AA22:AA91">
    <cfRule type="expression" dxfId="386" priority="50">
      <formula>IF(AND($A22&lt;$A$18+1,$A22&lt;&gt;0)=TRUE,TRUE,FALSE)</formula>
    </cfRule>
  </conditionalFormatting>
  <conditionalFormatting sqref="Y22:AA91 AC22:AC91 AE22:AE91">
    <cfRule type="expression" dxfId="385" priority="49">
      <formula>IF(AND($B22=$B23,$A22&lt;&gt;0)=TRUE,TRUE,FALSE)</formula>
    </cfRule>
  </conditionalFormatting>
  <conditionalFormatting sqref="Y22:AA91 AC22:AC91 AE22:AE91">
    <cfRule type="expression" dxfId="384" priority="48">
      <formula>IF(AND($B22&lt;&gt;$B23,$A22&lt;&gt;0)=TRUE,TRUE,FALSE)</formula>
    </cfRule>
  </conditionalFormatting>
  <conditionalFormatting sqref="AW22:AY22">
    <cfRule type="expression" dxfId="383" priority="47">
      <formula>IF($A22&gt;$A$18,TRUE,FALSE)</formula>
    </cfRule>
  </conditionalFormatting>
  <conditionalFormatting sqref="AU22 AW22:AY22">
    <cfRule type="expression" dxfId="382" priority="46">
      <formula>IF($BD22=0,TRUE,FALSE)</formula>
    </cfRule>
  </conditionalFormatting>
  <conditionalFormatting sqref="BA22:BA91 AY22:AY91 BC22:BC91 AT22:AT91">
    <cfRule type="expression" dxfId="381" priority="66">
      <formula>IF(AND($BD22&lt;$A$16+1,$BD22&lt;&gt;0)=TRUE,TRUE,FALSE)</formula>
    </cfRule>
  </conditionalFormatting>
  <conditionalFormatting sqref="AW22:AX43">
    <cfRule type="expression" dxfId="380" priority="67">
      <formula>IF(AND($BD22&lt;$A$16+1,$BD22&lt;&gt;0)=TRUE,TRUE,FALSE)</formula>
    </cfRule>
  </conditionalFormatting>
  <conditionalFormatting sqref="AJ22:AJ91">
    <cfRule type="expression" dxfId="379" priority="45">
      <formula>IF($A22=0,TRUE,FALSE)</formula>
    </cfRule>
  </conditionalFormatting>
  <conditionalFormatting sqref="AJ22:AJ91">
    <cfRule type="expression" dxfId="378" priority="44">
      <formula>IF(AND($A22&lt;$A$18+1,$A22&lt;&gt;0)=TRUE,TRUE,FALSE)</formula>
    </cfRule>
  </conditionalFormatting>
  <conditionalFormatting sqref="AJ22:AJ91">
    <cfRule type="expression" dxfId="377" priority="43">
      <formula>IF(AND($B22=$B23,$A22&lt;&gt;0)=TRUE,TRUE,FALSE)</formula>
    </cfRule>
  </conditionalFormatting>
  <conditionalFormatting sqref="AJ22:AJ91">
    <cfRule type="expression" dxfId="376" priority="42">
      <formula>IF(AND($B22&lt;&gt;$B23,$A22&lt;&gt;0)=TRUE,TRUE,FALSE)</formula>
    </cfRule>
  </conditionalFormatting>
  <conditionalFormatting sqref="AI22:AI91">
    <cfRule type="expression" dxfId="375" priority="41">
      <formula>IF($A22=0,TRUE,FALSE)</formula>
    </cfRule>
  </conditionalFormatting>
  <conditionalFormatting sqref="AI22:AI91">
    <cfRule type="expression" dxfId="374" priority="40">
      <formula>IF(AND($A22&lt;$A$18+1,$A22&lt;&gt;0)=TRUE,TRUE,FALSE)</formula>
    </cfRule>
  </conditionalFormatting>
  <conditionalFormatting sqref="AI22:AI91">
    <cfRule type="expression" dxfId="373" priority="39">
      <formula>IF(AND($B22=$B23,$A22&lt;&gt;0)=TRUE,TRUE,FALSE)</formula>
    </cfRule>
  </conditionalFormatting>
  <conditionalFormatting sqref="AI22:AI91">
    <cfRule type="expression" dxfId="372" priority="38">
      <formula>IF(AND($B22&lt;&gt;$B23,$A22&lt;&gt;0)=TRUE,TRUE,FALSE)</formula>
    </cfRule>
  </conditionalFormatting>
  <conditionalFormatting sqref="AH22:AH91">
    <cfRule type="expression" dxfId="371" priority="37">
      <formula>IF($A22=0,TRUE,FALSE)</formula>
    </cfRule>
  </conditionalFormatting>
  <conditionalFormatting sqref="AH22:AH91">
    <cfRule type="expression" dxfId="370" priority="36">
      <formula>IF(AND($A22&lt;$A$18+1,$A22&lt;&gt;0)=TRUE,TRUE,FALSE)</formula>
    </cfRule>
  </conditionalFormatting>
  <conditionalFormatting sqref="AH22:AH91">
    <cfRule type="expression" dxfId="369" priority="35">
      <formula>IF(AND($B22=$B23,$A22&lt;&gt;0)=TRUE,TRUE,FALSE)</formula>
    </cfRule>
  </conditionalFormatting>
  <conditionalFormatting sqref="AH22:AH91">
    <cfRule type="expression" dxfId="368" priority="34">
      <formula>IF(AND($B22&lt;&gt;$B23,$A22&lt;&gt;0)=TRUE,TRUE,FALSE)</formula>
    </cfRule>
  </conditionalFormatting>
  <conditionalFormatting sqref="AP22:AP91">
    <cfRule type="expression" dxfId="367" priority="33">
      <formula>IF($A22=0,TRUE,FALSE)</formula>
    </cfRule>
  </conditionalFormatting>
  <conditionalFormatting sqref="AP22:AP91">
    <cfRule type="expression" dxfId="366" priority="32">
      <formula>IF(AND($A22&lt;$A$18+1,$A22&lt;&gt;0)=TRUE,TRUE,FALSE)</formula>
    </cfRule>
  </conditionalFormatting>
  <conditionalFormatting sqref="AP22:AP91">
    <cfRule type="expression" dxfId="365" priority="31">
      <formula>IF(AND($B22=$B23,$A22&lt;&gt;0)=TRUE,TRUE,FALSE)</formula>
    </cfRule>
  </conditionalFormatting>
  <conditionalFormatting sqref="AP22:AP91">
    <cfRule type="expression" dxfId="364" priority="30">
      <formula>IF(AND($B22&lt;&gt;$B23,$A22&lt;&gt;0)=TRUE,TRUE,FALSE)</formula>
    </cfRule>
  </conditionalFormatting>
  <conditionalFormatting sqref="AO22:AO91">
    <cfRule type="expression" dxfId="363" priority="29">
      <formula>IF($A22=0,TRUE,FALSE)</formula>
    </cfRule>
  </conditionalFormatting>
  <conditionalFormatting sqref="AO22:AO91">
    <cfRule type="expression" dxfId="362" priority="28">
      <formula>IF(AND($B22=$B23,$A22&lt;&gt;0)=TRUE,TRUE,FALSE)</formula>
    </cfRule>
  </conditionalFormatting>
  <conditionalFormatting sqref="AO22:AO91">
    <cfRule type="expression" dxfId="361" priority="27">
      <formula>IF(AND($B22&lt;&gt;$B23,$A22&lt;&gt;0)=TRUE,TRUE,FALSE)</formula>
    </cfRule>
  </conditionalFormatting>
  <conditionalFormatting sqref="AO22:AO91">
    <cfRule type="expression" dxfId="360" priority="26">
      <formula>IF(AND($A22&lt;$A$18+1,$A22&lt;&gt;0)=TRUE,TRUE,FALSE)</formula>
    </cfRule>
  </conditionalFormatting>
  <conditionalFormatting sqref="AK22:AK91">
    <cfRule type="expression" dxfId="359" priority="25">
      <formula>IF($A22=0,TRUE,FALSE)</formula>
    </cfRule>
  </conditionalFormatting>
  <conditionalFormatting sqref="AK22:AK91">
    <cfRule type="expression" dxfId="358" priority="24">
      <formula>IF(AND($A22&lt;$A$18+1,$A22&lt;&gt;0)=TRUE,TRUE,FALSE)</formula>
    </cfRule>
  </conditionalFormatting>
  <conditionalFormatting sqref="AK22:AK91">
    <cfRule type="expression" dxfId="357" priority="23">
      <formula>IF(AND($B22=$B23,$A22&lt;&gt;0)=TRUE,TRUE,FALSE)</formula>
    </cfRule>
  </conditionalFormatting>
  <conditionalFormatting sqref="AK22:AK91">
    <cfRule type="expression" dxfId="356" priority="22">
      <formula>IF(AND($B22&lt;&gt;$B23,$A22&lt;&gt;0)=TRUE,TRUE,FALSE)</formula>
    </cfRule>
  </conditionalFormatting>
  <conditionalFormatting sqref="AL22:AL91">
    <cfRule type="expression" dxfId="355" priority="21">
      <formula>IF($A22=0,TRUE,FALSE)</formula>
    </cfRule>
  </conditionalFormatting>
  <conditionalFormatting sqref="AL22:AL91">
    <cfRule type="expression" dxfId="354" priority="20">
      <formula>IF(AND($A22&lt;$A$18+1,$A22&lt;&gt;0)=TRUE,TRUE,FALSE)</formula>
    </cfRule>
  </conditionalFormatting>
  <conditionalFormatting sqref="AL22:AL91">
    <cfRule type="expression" dxfId="353" priority="19">
      <formula>IF(AND($B22=$B23,$A22&lt;&gt;0)=TRUE,TRUE,FALSE)</formula>
    </cfRule>
  </conditionalFormatting>
  <conditionalFormatting sqref="AL22:AL91">
    <cfRule type="expression" dxfId="352" priority="18">
      <formula>IF(AND($B22&lt;&gt;$B23,$A22&lt;&gt;0)=TRUE,TRUE,FALSE)</formula>
    </cfRule>
  </conditionalFormatting>
  <conditionalFormatting sqref="BC23:BC91">
    <cfRule type="expression" dxfId="351" priority="17">
      <formula>IF($BD23=0,TRUE,FALSE)</formula>
    </cfRule>
  </conditionalFormatting>
  <conditionalFormatting sqref="BC22:BC91">
    <cfRule type="expression" dxfId="350" priority="16">
      <formula>IF($A22&gt;$A$18,TRUE,FALSE)</formula>
    </cfRule>
  </conditionalFormatting>
  <conditionalFormatting sqref="BC22:BC91">
    <cfRule type="expression" dxfId="349" priority="15">
      <formula>IF($BD22=0,TRUE,FALSE)</formula>
    </cfRule>
  </conditionalFormatting>
  <conditionalFormatting sqref="AT22:AT91">
    <cfRule type="expression" dxfId="348" priority="14">
      <formula>IF($A22&gt;$A$18,TRUE,FALSE)</formula>
    </cfRule>
  </conditionalFormatting>
  <conditionalFormatting sqref="AR22:AT22 AR23:AS43 AT23:AT91">
    <cfRule type="expression" dxfId="347" priority="13">
      <formula>IF($BD22=0,TRUE,FALSE)</formula>
    </cfRule>
  </conditionalFormatting>
  <conditionalFormatting sqref="AS22:AT91 AW22:AY91">
    <cfRule type="expression" dxfId="346" priority="12">
      <formula>IF(AND($BD22&lt;&gt;0,$BD23=0)=TRUE,TRUE,FALSE)</formula>
    </cfRule>
  </conditionalFormatting>
  <conditionalFormatting sqref="AS22:AS91">
    <cfRule type="expression" dxfId="345" priority="11">
      <formula>IF(AND($BD22&lt;$A$16+1,$BD22&lt;&gt;0)=TRUE,TRUE,FALSE)</formula>
    </cfRule>
  </conditionalFormatting>
  <conditionalFormatting sqref="AV22:AV43">
    <cfRule type="expression" dxfId="344" priority="10">
      <formula>IF($BD22=0,TRUE,FALSE)</formula>
    </cfRule>
  </conditionalFormatting>
  <conditionalFormatting sqref="AV22:AV91">
    <cfRule type="expression" dxfId="343" priority="9">
      <formula>IF(AND($BD22&lt;&gt;0,$BD23=0)=TRUE,TRUE,FALSE)</formula>
    </cfRule>
  </conditionalFormatting>
  <conditionalFormatting sqref="AV22:AV91">
    <cfRule type="expression" dxfId="342" priority="8">
      <formula>IF(AND($BD22&lt;$A$16+1,$BD22&lt;&gt;0)=TRUE,TRUE,FALSE)</formula>
    </cfRule>
  </conditionalFormatting>
  <conditionalFormatting sqref="BE22:BE43">
    <cfRule type="expression" dxfId="341" priority="7">
      <formula>IF($BD22=0,TRUE,FALSE)</formula>
    </cfRule>
  </conditionalFormatting>
  <conditionalFormatting sqref="BE22:BE91">
    <cfRule type="expression" dxfId="340" priority="6">
      <formula>IF(AND($BD22&lt;&gt;0,$BD23=0)=TRUE,TRUE,FALSE)</formula>
    </cfRule>
  </conditionalFormatting>
  <conditionalFormatting sqref="BE22:BE91">
    <cfRule type="expression" dxfId="339" priority="5">
      <formula>IF(AND($BD22&lt;$A$16+1,$BD22&lt;&gt;0)=TRUE,TRUE,FALSE)</formula>
    </cfRule>
  </conditionalFormatting>
  <conditionalFormatting sqref="BF22:BF91">
    <cfRule type="expression" dxfId="338" priority="4">
      <formula>IF(AND($BD22&lt;$A$16+1,$BD22&lt;&gt;0)=TRUE,TRUE,FALSE)</formula>
    </cfRule>
  </conditionalFormatting>
  <conditionalFormatting sqref="BF22:BF91">
    <cfRule type="expression" dxfId="337" priority="3">
      <formula>IF($A22&gt;$A$18,TRUE,FALSE)</formula>
    </cfRule>
  </conditionalFormatting>
  <conditionalFormatting sqref="BF22:BF91">
    <cfRule type="expression" dxfId="336" priority="2">
      <formula>IF($BD22=0,TRUE,FALSE)</formula>
    </cfRule>
  </conditionalFormatting>
  <conditionalFormatting sqref="BF22:BF91">
    <cfRule type="expression" dxfId="335" priority="1">
      <formula>IF(AND($BD22&lt;&gt;0,$BD23=0)=TRUE,TRUE,FALSE)</formula>
    </cfRule>
  </conditionalFormatting>
  <dataValidations count="2">
    <dataValidation type="list" allowBlank="1" showInputMessage="1" showErrorMessage="1" sqref="G8">
      <formula1>saison</formula1>
    </dataValidation>
    <dataValidation type="list" allowBlank="1" showInputMessage="1" showErrorMessage="1" sqref="G6">
      <formula1>typologie</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BO92"/>
  <sheetViews>
    <sheetView zoomScale="55" zoomScaleNormal="55" workbookViewId="0">
      <pane xSplit="7" topLeftCell="H1" activePane="topRight" state="frozen"/>
      <selection activeCell="J9" sqref="J9"/>
      <selection pane="topRight" activeCell="J9" sqref="J9"/>
    </sheetView>
  </sheetViews>
  <sheetFormatPr baseColWidth="10" defaultColWidth="9.140625" defaultRowHeight="16.5" outlineLevelCol="1" x14ac:dyDescent="0.3"/>
  <cols>
    <col min="1" max="1" width="7.28515625" style="19" hidden="1" customWidth="1"/>
    <col min="2" max="2" width="6" style="19" hidden="1" customWidth="1"/>
    <col min="3" max="3" width="2.140625" style="19" hidden="1" customWidth="1"/>
    <col min="4" max="4" width="2.140625" style="8" customWidth="1"/>
    <col min="5" max="5" width="3.7109375" style="8" customWidth="1"/>
    <col min="6" max="6" width="25.5703125" style="1" customWidth="1"/>
    <col min="7" max="7" width="34.42578125" style="1" customWidth="1"/>
    <col min="8" max="8" width="5.140625" style="8" customWidth="1"/>
    <col min="9" max="11" width="9.140625" style="1"/>
    <col min="12" max="12" width="1.5703125" style="1" customWidth="1"/>
    <col min="13" max="13" width="9.140625" style="36" hidden="1" customWidth="1" outlineLevel="1"/>
    <col min="14" max="14" width="2.28515625" style="36" hidden="1" customWidth="1" outlineLevel="1"/>
    <col min="15" max="15" width="9.140625" style="36" hidden="1" customWidth="1" outlineLevel="1"/>
    <col min="16" max="16" width="5.7109375" style="1" customWidth="1" collapsed="1"/>
    <col min="17" max="19" width="9.140625" style="1"/>
    <col min="20" max="20" width="1.5703125" style="1" customWidth="1"/>
    <col min="21" max="21" width="9.140625" style="36" hidden="1" customWidth="1" outlineLevel="1"/>
    <col min="22" max="22" width="2.28515625" style="36" hidden="1" customWidth="1" outlineLevel="1"/>
    <col min="23" max="23" width="9.140625" style="36" hidden="1" customWidth="1" outlineLevel="1"/>
    <col min="24" max="24" width="5.7109375" style="1" customWidth="1" collapsed="1"/>
    <col min="25" max="27" width="9.140625" style="1"/>
    <col min="28" max="28" width="0.7109375" style="1" customWidth="1"/>
    <col min="29" max="29" width="9.140625" style="36" hidden="1" customWidth="1" outlineLevel="1"/>
    <col min="30" max="30" width="2.28515625" style="36" hidden="1" customWidth="1" outlineLevel="1"/>
    <col min="31" max="31" width="9.140625" style="36" hidden="1" customWidth="1" outlineLevel="1"/>
    <col min="32" max="32" width="2.42578125" style="1" customWidth="1" collapsed="1"/>
    <col min="33" max="33" width="0.7109375" style="1" customWidth="1"/>
    <col min="34" max="38" width="9.140625" style="36" hidden="1" customWidth="1" outlineLevel="1"/>
    <col min="39" max="39" width="2.5703125" style="1" customWidth="1" collapsed="1"/>
    <col min="40" max="40" width="0.7109375" style="1" customWidth="1"/>
    <col min="41" max="41" width="48.85546875" style="1" customWidth="1"/>
    <col min="42" max="42" width="11" style="36" bestFit="1" customWidth="1"/>
    <col min="43" max="43" width="1.85546875" style="1" customWidth="1"/>
    <col min="44" max="44" width="1.85546875" style="19" customWidth="1" collapsed="1"/>
    <col min="45" max="45" width="24.5703125" style="1" customWidth="1"/>
    <col min="46" max="46" width="11" style="36" bestFit="1" customWidth="1"/>
    <col min="47" max="47" width="9.140625" style="19"/>
    <col min="48" max="48" width="24.5703125" style="1" customWidth="1"/>
    <col min="49" max="51" width="9.140625" style="1"/>
    <col min="52" max="52" width="5.85546875" style="1" customWidth="1"/>
    <col min="53" max="55" width="9.140625" style="1" hidden="1" customWidth="1" outlineLevel="1"/>
    <col min="56" max="56" width="9.140625" style="19" collapsed="1"/>
    <col min="57" max="57" width="24.5703125" style="1" customWidth="1"/>
    <col min="58" max="58" width="11" style="36" bestFit="1" customWidth="1"/>
    <col min="59" max="16384" width="9.140625" style="1"/>
  </cols>
  <sheetData>
    <row r="1" spans="1:61" ht="10.5" customHeight="1" x14ac:dyDescent="0.3"/>
    <row r="2" spans="1:61" ht="18.75" x14ac:dyDescent="0.3">
      <c r="F2" s="23" t="s">
        <v>106</v>
      </c>
    </row>
    <row r="4" spans="1:61" x14ac:dyDescent="0.3">
      <c r="F4" s="1" t="s">
        <v>78</v>
      </c>
      <c r="G4" s="24" t="str">
        <f ca="1">MID(CELL("nomfichier",G4),FIND("]",CELL("nomfichier",G4))+1,32)</f>
        <v>Echantillon (6)</v>
      </c>
      <c r="I4" s="90" t="s">
        <v>160</v>
      </c>
    </row>
    <row r="5" spans="1:61" x14ac:dyDescent="0.3">
      <c r="I5" s="90" t="s">
        <v>159</v>
      </c>
    </row>
    <row r="6" spans="1:61" x14ac:dyDescent="0.3">
      <c r="F6" s="1" t="s">
        <v>79</v>
      </c>
      <c r="G6" s="47" t="s">
        <v>121</v>
      </c>
    </row>
    <row r="8" spans="1:61" x14ac:dyDescent="0.3">
      <c r="F8" s="1" t="s">
        <v>80</v>
      </c>
      <c r="G8" s="47" t="s">
        <v>121</v>
      </c>
    </row>
    <row r="10" spans="1:61" x14ac:dyDescent="0.3">
      <c r="E10" s="1"/>
      <c r="AW10" s="6"/>
    </row>
    <row r="11" spans="1:61" x14ac:dyDescent="0.3">
      <c r="E11" s="1"/>
      <c r="F11" s="12" t="s">
        <v>67</v>
      </c>
      <c r="G11" s="45">
        <v>550</v>
      </c>
      <c r="I11" s="11"/>
    </row>
    <row r="12" spans="1:61" x14ac:dyDescent="0.3">
      <c r="E12" s="1"/>
      <c r="F12" s="13" t="s">
        <v>77</v>
      </c>
      <c r="G12" s="45">
        <v>125</v>
      </c>
    </row>
    <row r="13" spans="1:61" ht="19.5" thickBot="1" x14ac:dyDescent="0.35">
      <c r="E13" s="1"/>
      <c r="I13" s="31" t="s">
        <v>107</v>
      </c>
      <c r="J13" s="26"/>
      <c r="K13" s="26"/>
      <c r="L13" s="26"/>
      <c r="M13" s="37"/>
      <c r="N13" s="37"/>
      <c r="O13" s="37"/>
      <c r="P13" s="26"/>
      <c r="Q13" s="26"/>
      <c r="R13" s="26"/>
      <c r="S13" s="26"/>
      <c r="T13" s="26"/>
      <c r="U13" s="37"/>
      <c r="V13" s="37"/>
      <c r="W13" s="37"/>
      <c r="X13" s="26"/>
      <c r="Y13" s="26"/>
      <c r="Z13" s="26"/>
      <c r="AA13" s="26"/>
      <c r="AO13" s="25" t="s">
        <v>105</v>
      </c>
      <c r="AP13" s="37"/>
      <c r="AQ13" s="26"/>
      <c r="AR13" s="27"/>
      <c r="AS13" s="26"/>
      <c r="AT13" s="26"/>
      <c r="AV13" s="25" t="s">
        <v>108</v>
      </c>
      <c r="AW13" s="28"/>
      <c r="AX13" s="26"/>
      <c r="AY13" s="26"/>
      <c r="AZ13" s="26"/>
      <c r="BA13" s="26"/>
      <c r="BB13" s="26"/>
      <c r="BC13" s="26"/>
      <c r="BE13" s="25" t="s">
        <v>109</v>
      </c>
      <c r="BF13" s="26"/>
      <c r="BG13" s="26"/>
      <c r="BH13" s="26"/>
      <c r="BI13" s="26"/>
    </row>
    <row r="14" spans="1:61" x14ac:dyDescent="0.3">
      <c r="F14" s="14" t="s">
        <v>71</v>
      </c>
      <c r="G14" s="14" t="s">
        <v>72</v>
      </c>
      <c r="AO14" s="21"/>
      <c r="AS14" s="21"/>
      <c r="AV14" s="21"/>
      <c r="BE14" s="46" t="s">
        <v>111</v>
      </c>
    </row>
    <row r="15" spans="1:61" x14ac:dyDescent="0.3">
      <c r="A15" s="19" t="s">
        <v>58</v>
      </c>
      <c r="E15" s="1"/>
      <c r="F15" s="14" t="s">
        <v>73</v>
      </c>
      <c r="G15" s="45">
        <v>50</v>
      </c>
      <c r="I15" s="1" t="s">
        <v>99</v>
      </c>
      <c r="Q15" s="1" t="s">
        <v>99</v>
      </c>
      <c r="Y15" s="1" t="s">
        <v>99</v>
      </c>
      <c r="AO15" s="1" t="str">
        <f ca="1">"Cette fraction représente "&amp;AK18&amp;" kg"</f>
        <v>Cette fraction représente 404,68 kg</v>
      </c>
      <c r="AW15" s="29" t="s">
        <v>99</v>
      </c>
      <c r="BE15" s="1" t="str">
        <f>F15</f>
        <v>sup 100 mm</v>
      </c>
      <c r="BF15" s="57">
        <f>AI18+AH18</f>
        <v>238.6</v>
      </c>
      <c r="BG15" s="58">
        <f>BF15/$G$11</f>
        <v>0.43381818181818183</v>
      </c>
    </row>
    <row r="16" spans="1:61" x14ac:dyDescent="0.3">
      <c r="A16" s="19">
        <f>Catégories!C17</f>
        <v>13</v>
      </c>
      <c r="E16" s="1"/>
      <c r="F16" s="14" t="s">
        <v>74</v>
      </c>
      <c r="G16" s="45">
        <v>40</v>
      </c>
      <c r="J16" s="43" t="s">
        <v>68</v>
      </c>
      <c r="R16" s="43" t="s">
        <v>101</v>
      </c>
      <c r="Z16" s="43" t="s">
        <v>102</v>
      </c>
      <c r="AO16" s="1" t="str">
        <f>"Les fines inférieures à 20 mm représentent "&amp;AL18&amp;" kg"</f>
        <v>Les fines inférieures à 20 mm représentent 145,32 kg</v>
      </c>
      <c r="AX16" s="44" t="s">
        <v>103</v>
      </c>
      <c r="BE16" s="1" t="str">
        <f t="shared" ref="BE16:BE18" si="0">F16</f>
        <v>100 mm à 20 mm</v>
      </c>
      <c r="BF16" s="57">
        <f>AJ18</f>
        <v>166.08</v>
      </c>
      <c r="BG16" s="58">
        <f t="shared" ref="BG16:BG18" si="1">BF16/$G$11</f>
        <v>0.30196363636363638</v>
      </c>
    </row>
    <row r="17" spans="1:59" x14ac:dyDescent="0.3">
      <c r="A17" s="19" t="s">
        <v>59</v>
      </c>
      <c r="E17" s="1"/>
      <c r="F17" s="14" t="s">
        <v>75</v>
      </c>
      <c r="G17" s="45">
        <v>30</v>
      </c>
      <c r="I17" s="11" t="s">
        <v>100</v>
      </c>
      <c r="K17" s="56">
        <f>SUM(K$22:K$91)</f>
        <v>31</v>
      </c>
      <c r="Q17" s="11" t="s">
        <v>100</v>
      </c>
      <c r="S17" s="56">
        <f>SUM(S$22:S$91)</f>
        <v>16.3</v>
      </c>
      <c r="Y17" s="11" t="s">
        <v>100</v>
      </c>
      <c r="AA17" s="56">
        <f>SUM(AA$22:AA$91)</f>
        <v>17.7</v>
      </c>
      <c r="AH17" s="36" t="str">
        <f>J16</f>
        <v>Hétéroclites</v>
      </c>
      <c r="AI17" s="36" t="s">
        <v>69</v>
      </c>
      <c r="AJ17" s="36" t="s">
        <v>70</v>
      </c>
      <c r="AK17" s="42" t="s">
        <v>81</v>
      </c>
      <c r="AL17" s="36" t="s">
        <v>82</v>
      </c>
      <c r="AW17" s="11" t="s">
        <v>100</v>
      </c>
      <c r="AY17" s="56">
        <f ca="1">SUM(AY$22:AY$91)</f>
        <v>11.32258064516129</v>
      </c>
      <c r="BC17" s="1" t="s">
        <v>66</v>
      </c>
      <c r="BE17" s="1" t="str">
        <f t="shared" si="0"/>
        <v>20 mm à 8 mm</v>
      </c>
      <c r="BF17" s="57">
        <f>AW20</f>
        <v>124.56</v>
      </c>
      <c r="BG17" s="58">
        <f t="shared" si="1"/>
        <v>0.22647272727272727</v>
      </c>
    </row>
    <row r="18" spans="1:59" x14ac:dyDescent="0.3">
      <c r="A18" s="19">
        <f ca="1">Catégories!B18</f>
        <v>46</v>
      </c>
      <c r="E18" s="1"/>
      <c r="F18" s="15" t="s">
        <v>76</v>
      </c>
      <c r="G18" s="45">
        <v>5</v>
      </c>
      <c r="AH18" s="36">
        <f>SUM(AH$22:AH$91)</f>
        <v>31</v>
      </c>
      <c r="AI18" s="36">
        <f>SUM(AI$22:AI$91)</f>
        <v>207.6</v>
      </c>
      <c r="AJ18" s="36">
        <f>SUM(AJ$22:AJ$91)</f>
        <v>166.08</v>
      </c>
      <c r="AK18" s="36">
        <f ca="1">AK20-AL18</f>
        <v>404.68</v>
      </c>
      <c r="AL18" s="36">
        <f>($G$18+$G$17)/($G$12/($G$11-$K$17))</f>
        <v>145.32</v>
      </c>
      <c r="AO18" s="17" t="s">
        <v>104</v>
      </c>
      <c r="AS18" s="17" t="s">
        <v>110</v>
      </c>
      <c r="AV18" s="17"/>
      <c r="AW18" s="30" t="s">
        <v>83</v>
      </c>
      <c r="AX18" s="30" t="s">
        <v>84</v>
      </c>
      <c r="AY18" s="19" t="s">
        <v>66</v>
      </c>
      <c r="BC18" s="1">
        <f ca="1">SUM(BC$22:BC$91)</f>
        <v>550</v>
      </c>
      <c r="BE18" s="1" t="str">
        <f t="shared" si="0"/>
        <v>inf à 8 mm</v>
      </c>
      <c r="BF18" s="57">
        <f>AX20</f>
        <v>20.76</v>
      </c>
      <c r="BG18" s="58">
        <f t="shared" si="1"/>
        <v>3.7745454545454547E-2</v>
      </c>
    </row>
    <row r="19" spans="1:59" x14ac:dyDescent="0.3">
      <c r="E19" s="1"/>
      <c r="F19" s="61" t="s">
        <v>130</v>
      </c>
      <c r="G19" s="62">
        <f>SUM(G15:G18)</f>
        <v>125</v>
      </c>
      <c r="AO19" s="17"/>
      <c r="AS19" s="17"/>
      <c r="AV19" s="17"/>
      <c r="AW19" s="30"/>
      <c r="AX19" s="30"/>
      <c r="AY19" s="19"/>
      <c r="BF19" s="63"/>
      <c r="BG19" s="64"/>
    </row>
    <row r="20" spans="1:59" x14ac:dyDescent="0.3">
      <c r="L20" s="20"/>
      <c r="M20" s="22"/>
      <c r="N20" s="22"/>
      <c r="O20" s="22"/>
      <c r="P20" s="20"/>
      <c r="Q20" s="20"/>
      <c r="R20" s="20"/>
      <c r="T20" s="20"/>
      <c r="U20" s="22"/>
      <c r="V20" s="22"/>
      <c r="W20" s="22"/>
      <c r="X20" s="20"/>
      <c r="Y20" s="20"/>
      <c r="Z20" s="20"/>
      <c r="AK20" s="36">
        <f ca="1">SUM(AK$22:AK$91)</f>
        <v>550</v>
      </c>
      <c r="AW20" s="19">
        <f>($G$17)/($G$12/($G$11-$K$17))</f>
        <v>124.56</v>
      </c>
      <c r="AX20" s="19">
        <f>($G$18)/($G$12/($G$11-$K$17))</f>
        <v>20.76</v>
      </c>
      <c r="AY20" s="19"/>
    </row>
    <row r="21" spans="1:59" x14ac:dyDescent="0.3">
      <c r="A21" s="19" t="s">
        <v>60</v>
      </c>
      <c r="B21" s="19" t="s">
        <v>61</v>
      </c>
      <c r="C21" s="19" t="s">
        <v>62</v>
      </c>
      <c r="F21" s="33" t="s">
        <v>85</v>
      </c>
      <c r="G21" s="34" t="s">
        <v>86</v>
      </c>
      <c r="I21" s="32" t="s">
        <v>96</v>
      </c>
      <c r="J21" s="32" t="s">
        <v>97</v>
      </c>
      <c r="K21" s="32" t="s">
        <v>98</v>
      </c>
      <c r="M21" s="32" t="s">
        <v>64</v>
      </c>
      <c r="O21" s="32" t="s">
        <v>65</v>
      </c>
      <c r="Q21" s="32" t="s">
        <v>96</v>
      </c>
      <c r="R21" s="32" t="s">
        <v>97</v>
      </c>
      <c r="S21" s="32" t="s">
        <v>98</v>
      </c>
      <c r="U21" s="32" t="s">
        <v>64</v>
      </c>
      <c r="W21" s="32" t="s">
        <v>65</v>
      </c>
      <c r="Y21" s="32" t="s">
        <v>96</v>
      </c>
      <c r="Z21" s="32" t="s">
        <v>97</v>
      </c>
      <c r="AA21" s="32" t="s">
        <v>98</v>
      </c>
      <c r="AC21" s="32" t="s">
        <v>64</v>
      </c>
      <c r="AE21" s="32" t="s">
        <v>65</v>
      </c>
      <c r="AH21" s="32" t="s">
        <v>63</v>
      </c>
      <c r="AI21" s="32" t="s">
        <v>63</v>
      </c>
      <c r="AJ21" s="32" t="s">
        <v>63</v>
      </c>
      <c r="AK21" s="32" t="s">
        <v>63</v>
      </c>
      <c r="AL21" s="32" t="s">
        <v>64</v>
      </c>
      <c r="AO21" s="34" t="s">
        <v>86</v>
      </c>
      <c r="AP21" s="35" t="s">
        <v>65</v>
      </c>
      <c r="AS21" s="33" t="s">
        <v>85</v>
      </c>
      <c r="AT21" s="35" t="s">
        <v>65</v>
      </c>
      <c r="AV21" s="33" t="s">
        <v>85</v>
      </c>
      <c r="AW21" s="35" t="s">
        <v>96</v>
      </c>
      <c r="AX21" s="35" t="s">
        <v>97</v>
      </c>
      <c r="AY21" s="35" t="s">
        <v>98</v>
      </c>
      <c r="BE21" s="33" t="s">
        <v>85</v>
      </c>
      <c r="BF21" s="35" t="s">
        <v>65</v>
      </c>
    </row>
    <row r="22" spans="1:59" x14ac:dyDescent="0.3">
      <c r="A22" s="53">
        <v>1</v>
      </c>
      <c r="B22" s="19">
        <f ca="1">IF(A22=0,0,HLOOKUP(A22-1,OFFSET(Catégories!$D$18:$D$19,0,0,2,Catégories!$C$17),2,TRUE))</f>
        <v>1</v>
      </c>
      <c r="C22" s="19">
        <f ca="1">IF(A22=0,0,A22-OFFSET(Catégories!$D$18,0,B22-1,,))</f>
        <v>1</v>
      </c>
      <c r="F22" s="1" t="str">
        <f ca="1">IF(A22=0,0,INDEX(Catégories!$D$20:$R$20,1,'Echantillon (6)'!B22))</f>
        <v>1. Déchets putrescibles</v>
      </c>
      <c r="G22" s="1" t="str">
        <f ca="1">IF(A22=0,0,INDEX(OFFSET(Catégories!$D$21:$D$31,0,0,10,Catégories!$C$17),'Echantillon (6)'!C22,'Echantillon (6)'!B22))</f>
        <v>1.1 -Déchets alimentaires ,  gaspillage - compostable</v>
      </c>
      <c r="I22" s="41">
        <v>0</v>
      </c>
      <c r="J22" s="41">
        <v>0</v>
      </c>
      <c r="K22" s="41">
        <f>I22-J22</f>
        <v>0</v>
      </c>
      <c r="L22" s="6"/>
      <c r="M22" s="38">
        <f>IF(K22=0,0,K22/SUMPRODUCT((K$22:K$91)*($B$22:$B$91=$B22)))</f>
        <v>0</v>
      </c>
      <c r="N22" s="38"/>
      <c r="O22" s="38">
        <f>IF(SUM(K$22:K$91)=0,0,K22/SUM(K$22:K$91))</f>
        <v>0</v>
      </c>
      <c r="Q22" s="41">
        <v>4</v>
      </c>
      <c r="R22" s="41">
        <v>0.5</v>
      </c>
      <c r="S22" s="41">
        <f>Q22-R22</f>
        <v>3.5</v>
      </c>
      <c r="T22" s="6"/>
      <c r="U22" s="38">
        <f ca="1">IF(S22=0,0,S22/SUMPRODUCT((S$22:S$91)*($B$22:$B$91=$B22)))</f>
        <v>0.66037735849056611</v>
      </c>
      <c r="V22" s="38"/>
      <c r="W22" s="38">
        <f>IF(SUM(S$22:S$91)=0,0,S22/SUM(S$22:S$91))</f>
        <v>0.21472392638036808</v>
      </c>
      <c r="Y22" s="41">
        <v>5</v>
      </c>
      <c r="Z22" s="41">
        <v>0.2</v>
      </c>
      <c r="AA22" s="41">
        <f>Y22-Z22</f>
        <v>4.8</v>
      </c>
      <c r="AB22" s="6"/>
      <c r="AC22" s="38">
        <f ca="1">IF(AA22=0,0,AA22/SUMPRODUCT((AA$22:AA$91)*($B$22:$B$91=$B22)))</f>
        <v>0.62337662337662336</v>
      </c>
      <c r="AD22" s="38"/>
      <c r="AE22" s="38">
        <f>IF(SUM(AA$22:AA$91)=0,0,AA22/SUM(AA$22:AA$91))</f>
        <v>0.2711864406779661</v>
      </c>
      <c r="AH22" s="41">
        <f>K22</f>
        <v>0</v>
      </c>
      <c r="AI22" s="41">
        <f t="shared" ref="AI22:AI85" si="2">S22/($S$17/$G$15)/($G$12/($G$11-$K$17))</f>
        <v>44.576687116564415</v>
      </c>
      <c r="AJ22" s="41">
        <f t="shared" ref="AJ22:AJ85" si="3">(AA22/($AA$17/$G$16))/($G$12/($G$11-$K$17))</f>
        <v>45.038644067796611</v>
      </c>
      <c r="AK22" s="41">
        <f ca="1">IF($B22=$A$16,$AL$18,AH22+AI22+AJ22)</f>
        <v>89.615331184361025</v>
      </c>
      <c r="AL22" s="38">
        <f ca="1">IF(AK22=0,0,AK22/SUMPRODUCT((AK$22:AK$91)*($B$22:$B$91=$B22)))</f>
        <v>0.59054065617547069</v>
      </c>
      <c r="AO22" s="1" t="str">
        <f ca="1">IF(A22=0,0,INDEX(OFFSET(Catégories!$D$21:$D$31,0,0,10,Catégories!$C$17),'Echantillon (6)'!C22,'Echantillon (6)'!B22))</f>
        <v>1.1 -Déchets alimentaires ,  gaspillage - compostable</v>
      </c>
      <c r="AP22" s="38">
        <f t="shared" ref="AP22:AP85" ca="1" si="4">IF($AK$20=0,0,AK22/$AK$20)</f>
        <v>0.16293696578974731</v>
      </c>
      <c r="AR22" s="19">
        <v>1</v>
      </c>
      <c r="AS22" s="1" t="str">
        <f>IF(AR22=0,0,INDEX(Catégories!$D$20:$R$20,1,'Echantillon (6)'!AR22))</f>
        <v>1. Déchets putrescibles</v>
      </c>
      <c r="AT22" s="38">
        <f ca="1">SUMPRODUCT((AP$22:AP$91)*($B$22:$B$91=$AR22))</f>
        <v>0.2759115127567659</v>
      </c>
      <c r="AU22" s="19">
        <v>1</v>
      </c>
      <c r="AV22" s="1" t="str">
        <f>IF(AU22=0,0,INDEX(Catégories!$D$20:$R$20,1,'Echantillon (6)'!AU22))</f>
        <v>1. Déchets putrescibles</v>
      </c>
      <c r="AW22" s="40">
        <v>4</v>
      </c>
      <c r="AX22" s="40"/>
      <c r="AY22" s="40">
        <f>AW22-AX22</f>
        <v>4</v>
      </c>
      <c r="AZ22" s="7"/>
      <c r="BA22" s="9">
        <f t="shared" ref="BA22:BA85" ca="1" si="5">IF($AY$17=0,0,AY22/$AY$17)</f>
        <v>0.35327635327635326</v>
      </c>
      <c r="BC22" s="10">
        <f t="shared" ref="BC22:BC53" ca="1" si="6">IF(AU22=$A$16,$G$18/($G$12/($G$11-$K$17)),(AY22/($AY$17/$G$17)/($G$12/($G$11-$K$17)))+SUMPRODUCT((AK$22:AK$91)*($B$22:$B$91=$AU22)))</f>
        <v>195.75543458032385</v>
      </c>
      <c r="BD22" s="19">
        <v>1</v>
      </c>
      <c r="BE22" s="1" t="str">
        <f>IF(BD22=0,0,INDEX(Catégories!$D$20:$R$20,1,'Echantillon (6)'!BD22))</f>
        <v>1. Déchets putrescibles</v>
      </c>
      <c r="BF22" s="38">
        <f ca="1">BC22/$BC$18</f>
        <v>0.35591897196422517</v>
      </c>
    </row>
    <row r="23" spans="1:59" x14ac:dyDescent="0.3">
      <c r="A23" s="53">
        <f ca="1">IF(OR(A22=$A$18,A22=0)=TRUE,0,A22+1)</f>
        <v>2</v>
      </c>
      <c r="B23" s="19">
        <f ca="1">IF(A23=0,0,HLOOKUP(A23-1,OFFSET(Catégories!$D$18:$D$19,0,0,2,Catégories!$C$17),2,TRUE))</f>
        <v>1</v>
      </c>
      <c r="C23" s="19">
        <f ca="1">IF(A23=0,0,A23-OFFSET(Catégories!$D$18,0,B23-1,,))</f>
        <v>2</v>
      </c>
      <c r="F23" s="1" t="str">
        <f ca="1">IF(A23=0,0,INDEX(Catégories!$D$20:$R$20,1,'Echantillon (6)'!B23))</f>
        <v>1. Déchets putrescibles</v>
      </c>
      <c r="G23" s="1" t="str">
        <f ca="1">IF(A23=0,0,INDEX(OFFSET(Catégories!$D$21:$D$31,0,0,10,Catégories!$C$17),'Echantillon (6)'!C23,'Echantillon (6)'!B23))</f>
        <v>1.2 Produits alimentaires non consommés</v>
      </c>
      <c r="I23" s="41">
        <v>0</v>
      </c>
      <c r="J23" s="41">
        <v>0</v>
      </c>
      <c r="K23" s="41">
        <f t="shared" ref="K23:K86" si="7">I23-J23</f>
        <v>0</v>
      </c>
      <c r="L23" s="6"/>
      <c r="M23" s="38">
        <f t="shared" ref="M23:M86" si="8">IF(K23=0,0,K23/SUMPRODUCT((K$22:K$91)*($B$22:$B$91=$B23)))</f>
        <v>0</v>
      </c>
      <c r="N23" s="38"/>
      <c r="O23" s="38">
        <f t="shared" ref="O23:O86" si="9">IF(SUM(K$22:K$91)=0,0,K23/SUM(K$22:K$91))</f>
        <v>0</v>
      </c>
      <c r="Q23" s="41">
        <v>2</v>
      </c>
      <c r="R23" s="41">
        <v>0.2</v>
      </c>
      <c r="S23" s="41">
        <f t="shared" ref="S23:S86" si="10">Q23-R23</f>
        <v>1.8</v>
      </c>
      <c r="T23" s="6"/>
      <c r="U23" s="38">
        <f t="shared" ref="U23:U86" ca="1" si="11">IF(S23=0,0,S23/SUMPRODUCT((S$22:S$91)*($B$22:$B$91=$B23)))</f>
        <v>0.339622641509434</v>
      </c>
      <c r="V23" s="38"/>
      <c r="W23" s="38">
        <f t="shared" ref="W23:W86" si="12">IF(SUM(S$22:S$91)=0,0,S23/SUM(S$22:S$91))</f>
        <v>0.11042944785276074</v>
      </c>
      <c r="Y23" s="41">
        <v>2</v>
      </c>
      <c r="Z23" s="41">
        <v>0.1</v>
      </c>
      <c r="AA23" s="41">
        <f t="shared" ref="AA23:AA86" si="13">Y23-Z23</f>
        <v>1.9</v>
      </c>
      <c r="AB23" s="6"/>
      <c r="AC23" s="38">
        <f t="shared" ref="AC23:AC86" ca="1" si="14">IF(AA23=0,0,AA23/SUMPRODUCT((AA$22:AA$91)*($B$22:$B$91=$B23)))</f>
        <v>0.24675324675324675</v>
      </c>
      <c r="AD23" s="38"/>
      <c r="AE23" s="38">
        <f t="shared" ref="AE23:AE86" si="15">IF(SUM(AA$22:AA$91)=0,0,AA23/SUM(AA$22:AA$91))</f>
        <v>0.10734463276836158</v>
      </c>
      <c r="AH23" s="41">
        <f t="shared" ref="AH23:AH86" si="16">K23</f>
        <v>0</v>
      </c>
      <c r="AI23" s="41">
        <f t="shared" si="2"/>
        <v>22.92515337423313</v>
      </c>
      <c r="AJ23" s="41">
        <f t="shared" si="3"/>
        <v>17.827796610169489</v>
      </c>
      <c r="AK23" s="41">
        <f t="shared" ref="AK23:AK86" ca="1" si="17">IF($B23=$A$16,$AL$18,AH23+AI23+AJ23)</f>
        <v>40.752949984402619</v>
      </c>
      <c r="AL23" s="38">
        <f t="shared" ref="AL23:AL86" ca="1" si="18">IF(AK23=0,0,AK23/SUMPRODUCT((AK$22:AK$91)*($B$22:$B$91=$B23)))</f>
        <v>0.2685508551585325</v>
      </c>
      <c r="AO23" s="1" t="str">
        <f ca="1">IF(A23=0,0,INDEX(OFFSET(Catégories!$D$21:$D$31,0,0,10,Catégories!$C$17),'Echantillon (6)'!C23,'Echantillon (6)'!B23))</f>
        <v>1.2 Produits alimentaires non consommés</v>
      </c>
      <c r="AP23" s="38">
        <f t="shared" ca="1" si="4"/>
        <v>7.4096272698913848E-2</v>
      </c>
      <c r="AR23" s="19">
        <f>IF(OR(AR22=$A$16,AR22=0)=TRUE,0,AR22+1)</f>
        <v>2</v>
      </c>
      <c r="AS23" s="1" t="str">
        <f>IF(AR23=0,0,INDEX(Catégories!$D$20:$R$20,1,'Echantillon (6)'!AR23))</f>
        <v xml:space="preserve">2. Papiers </v>
      </c>
      <c r="AT23" s="38">
        <f t="shared" ref="AT23:AT86" ca="1" si="19">SUMPRODUCT((AP$22:AP$91)*($B$22:$B$91=$AR23))</f>
        <v>0.16813997939255296</v>
      </c>
      <c r="AU23" s="19">
        <f>IF(OR(AU22=$A$16-1,AU22=0)=TRUE,0,AU22+1)</f>
        <v>2</v>
      </c>
      <c r="AV23" s="1" t="str">
        <f>IF(AU23=0,0,INDEX(Catégories!$D$20:$R$20,1,'Echantillon (6)'!AU23))</f>
        <v xml:space="preserve">2. Papiers </v>
      </c>
      <c r="AW23" s="40">
        <v>0</v>
      </c>
      <c r="AX23" s="40"/>
      <c r="AY23" s="40">
        <f t="shared" ref="AY23:AY86" si="20">AW23-AX23</f>
        <v>0</v>
      </c>
      <c r="AZ23" s="7"/>
      <c r="BA23" s="9">
        <f t="shared" ca="1" si="5"/>
        <v>0</v>
      </c>
      <c r="BC23" s="10">
        <f t="shared" ca="1" si="6"/>
        <v>92.47698866590413</v>
      </c>
      <c r="BD23" s="19">
        <f>IF(OR(BD22=$A$16,BD22=0)=TRUE,0,BD22+1)</f>
        <v>2</v>
      </c>
      <c r="BE23" s="1" t="str">
        <f>IF(BD23=0,0,INDEX(Catégories!$D$20:$R$20,1,'Echantillon (6)'!BD23))</f>
        <v xml:space="preserve">2. Papiers </v>
      </c>
      <c r="BF23" s="38">
        <f t="shared" ref="BF23:BF86" ca="1" si="21">BC23/$BC$18</f>
        <v>0.16813997939255296</v>
      </c>
    </row>
    <row r="24" spans="1:59" x14ac:dyDescent="0.3">
      <c r="A24" s="53">
        <f t="shared" ref="A24:A87" ca="1" si="22">IF(OR(A23=$A$18,A23=0)=TRUE,0,A23+1)</f>
        <v>3</v>
      </c>
      <c r="B24" s="19">
        <f ca="1">IF(A24=0,0,HLOOKUP(A24-1,OFFSET(Catégories!$D$18:$D$19,0,0,2,Catégories!$C$17),2,TRUE))</f>
        <v>1</v>
      </c>
      <c r="C24" s="19">
        <f ca="1">IF(A24=0,0,A24-OFFSET(Catégories!$D$18,0,B24-1,,))</f>
        <v>3</v>
      </c>
      <c r="F24" s="1" t="str">
        <f ca="1">IF(A24=0,0,INDEX(Catégories!$D$20:$R$20,1,'Echantillon (6)'!B24))</f>
        <v>1. Déchets putrescibles</v>
      </c>
      <c r="G24" s="1" t="str">
        <f ca="1">IF(A24=0,0,INDEX(OFFSET(Catégories!$D$21:$D$31,0,0,10,Catégories!$C$17),'Echantillon (6)'!C24,'Echantillon (6)'!B24))</f>
        <v>1.3 Déchets de jardin</v>
      </c>
      <c r="I24" s="41">
        <v>12</v>
      </c>
      <c r="J24" s="41">
        <v>0</v>
      </c>
      <c r="K24" s="41">
        <f t="shared" si="7"/>
        <v>12</v>
      </c>
      <c r="L24" s="6"/>
      <c r="M24" s="38">
        <f t="shared" ca="1" si="8"/>
        <v>1</v>
      </c>
      <c r="N24" s="38"/>
      <c r="O24" s="38">
        <f t="shared" si="9"/>
        <v>0.38709677419354838</v>
      </c>
      <c r="Q24" s="41">
        <v>0</v>
      </c>
      <c r="R24" s="41">
        <v>0</v>
      </c>
      <c r="S24" s="41">
        <f t="shared" si="10"/>
        <v>0</v>
      </c>
      <c r="T24" s="6"/>
      <c r="U24" s="38">
        <f t="shared" si="11"/>
        <v>0</v>
      </c>
      <c r="V24" s="38"/>
      <c r="W24" s="38">
        <f t="shared" si="12"/>
        <v>0</v>
      </c>
      <c r="Y24" s="41">
        <v>0</v>
      </c>
      <c r="Z24" s="41">
        <v>0</v>
      </c>
      <c r="AA24" s="41">
        <f t="shared" si="13"/>
        <v>0</v>
      </c>
      <c r="AB24" s="6"/>
      <c r="AC24" s="38">
        <f t="shared" si="14"/>
        <v>0</v>
      </c>
      <c r="AD24" s="38"/>
      <c r="AE24" s="38">
        <f t="shared" si="15"/>
        <v>0</v>
      </c>
      <c r="AH24" s="41">
        <f t="shared" si="16"/>
        <v>12</v>
      </c>
      <c r="AI24" s="41">
        <f t="shared" si="2"/>
        <v>0</v>
      </c>
      <c r="AJ24" s="41">
        <f t="shared" si="3"/>
        <v>0</v>
      </c>
      <c r="AK24" s="41">
        <f t="shared" ca="1" si="17"/>
        <v>12</v>
      </c>
      <c r="AL24" s="38">
        <f t="shared" ca="1" si="18"/>
        <v>7.9076735871532744E-2</v>
      </c>
      <c r="AO24" s="1" t="str">
        <f ca="1">IF(A24=0,0,INDEX(OFFSET(Catégories!$D$21:$D$31,0,0,10,Catégories!$C$17),'Echantillon (6)'!C24,'Echantillon (6)'!B24))</f>
        <v>1.3 Déchets de jardin</v>
      </c>
      <c r="AP24" s="38">
        <f t="shared" ca="1" si="4"/>
        <v>2.181818181818182E-2</v>
      </c>
      <c r="AR24" s="19">
        <f t="shared" ref="AR24:AR43" si="23">IF(OR(AR23=$A$16,AR23=0)=TRUE,0,AR23+1)</f>
        <v>3</v>
      </c>
      <c r="AS24" s="1" t="str">
        <f>IF(AR24=0,0,INDEX(Catégories!$D$20:$R$20,1,'Echantillon (6)'!AR24))</f>
        <v xml:space="preserve">3. Cartons </v>
      </c>
      <c r="AT24" s="38">
        <f t="shared" ca="1" si="19"/>
        <v>0</v>
      </c>
      <c r="AU24" s="19">
        <f t="shared" ref="AU24:AU43" si="24">IF(OR(AU23=$A$16,AU23=0)=TRUE,0,AU23+1)</f>
        <v>3</v>
      </c>
      <c r="AV24" s="1" t="str">
        <f>IF(AU24=0,0,INDEX(Catégories!$D$20:$R$20,1,'Echantillon (6)'!AU24))</f>
        <v xml:space="preserve">3. Cartons </v>
      </c>
      <c r="AW24" s="40">
        <v>5</v>
      </c>
      <c r="AX24" s="40"/>
      <c r="AY24" s="40">
        <f t="shared" si="20"/>
        <v>5</v>
      </c>
      <c r="AZ24" s="7"/>
      <c r="BA24" s="9">
        <f t="shared" ca="1" si="5"/>
        <v>0.44159544159544162</v>
      </c>
      <c r="BC24" s="10">
        <f t="shared" ca="1" si="6"/>
        <v>55.005128205128209</v>
      </c>
      <c r="BD24" s="19">
        <f t="shared" ref="BD24:BD43" si="25">IF(OR(BD23=$A$16,BD23=0)=TRUE,0,BD23+1)</f>
        <v>3</v>
      </c>
      <c r="BE24" s="1" t="str">
        <f>IF(BD24=0,0,INDEX(Catégories!$D$20:$R$20,1,'Echantillon (6)'!BD24))</f>
        <v xml:space="preserve">3. Cartons </v>
      </c>
      <c r="BF24" s="38">
        <f t="shared" ca="1" si="21"/>
        <v>0.10000932400932401</v>
      </c>
    </row>
    <row r="25" spans="1:59" x14ac:dyDescent="0.3">
      <c r="A25" s="53">
        <f t="shared" ca="1" si="22"/>
        <v>4</v>
      </c>
      <c r="B25" s="19">
        <f ca="1">IF(A25=0,0,HLOOKUP(A25-1,OFFSET(Catégories!$D$18:$D$19,0,0,2,Catégories!$C$17),2,TRUE))</f>
        <v>1</v>
      </c>
      <c r="C25" s="19">
        <f ca="1">IF(A25=0,0,A25-OFFSET(Catégories!$D$18,0,B25-1,,))</f>
        <v>4</v>
      </c>
      <c r="F25" s="1" t="str">
        <f ca="1">IF(A25=0,0,INDEX(Catégories!$D$20:$R$20,1,'Echantillon (6)'!B25))</f>
        <v>1. Déchets putrescibles</v>
      </c>
      <c r="G25" s="1" t="str">
        <f ca="1">IF(A25=0,0,INDEX(OFFSET(Catégories!$D$21:$D$31,0,0,10,Catégories!$C$17),'Echantillon (6)'!C25,'Echantillon (6)'!B25))</f>
        <v xml:space="preserve">1.4 Autres putrescibles </v>
      </c>
      <c r="I25" s="41">
        <v>0</v>
      </c>
      <c r="J25" s="41">
        <v>0</v>
      </c>
      <c r="K25" s="41">
        <f t="shared" si="7"/>
        <v>0</v>
      </c>
      <c r="L25" s="6"/>
      <c r="M25" s="38">
        <f t="shared" si="8"/>
        <v>0</v>
      </c>
      <c r="N25" s="38"/>
      <c r="O25" s="38">
        <f t="shared" si="9"/>
        <v>0</v>
      </c>
      <c r="Q25" s="41">
        <v>0</v>
      </c>
      <c r="R25" s="41">
        <v>0</v>
      </c>
      <c r="S25" s="41">
        <f t="shared" si="10"/>
        <v>0</v>
      </c>
      <c r="T25" s="6"/>
      <c r="U25" s="38">
        <f t="shared" si="11"/>
        <v>0</v>
      </c>
      <c r="V25" s="38"/>
      <c r="W25" s="38">
        <f t="shared" si="12"/>
        <v>0</v>
      </c>
      <c r="Y25" s="41">
        <v>1</v>
      </c>
      <c r="Z25" s="41">
        <v>0</v>
      </c>
      <c r="AA25" s="41">
        <f t="shared" si="13"/>
        <v>1</v>
      </c>
      <c r="AB25" s="6"/>
      <c r="AC25" s="38">
        <f t="shared" ca="1" si="14"/>
        <v>0.12987012987012989</v>
      </c>
      <c r="AD25" s="38"/>
      <c r="AE25" s="38">
        <f t="shared" si="15"/>
        <v>5.6497175141242938E-2</v>
      </c>
      <c r="AH25" s="41">
        <f t="shared" si="16"/>
        <v>0</v>
      </c>
      <c r="AI25" s="41">
        <f t="shared" si="2"/>
        <v>0</v>
      </c>
      <c r="AJ25" s="41">
        <f t="shared" si="3"/>
        <v>9.3830508474576266</v>
      </c>
      <c r="AK25" s="41">
        <f t="shared" ca="1" si="17"/>
        <v>9.3830508474576266</v>
      </c>
      <c r="AL25" s="38">
        <f t="shared" ca="1" si="18"/>
        <v>6.1831752794464012E-2</v>
      </c>
      <c r="AO25" s="1" t="str">
        <f ca="1">IF(A25=0,0,INDEX(OFFSET(Catégories!$D$21:$D$31,0,0,10,Catégories!$C$17),'Echantillon (6)'!C25,'Echantillon (6)'!B25))</f>
        <v xml:space="preserve">1.4 Autres putrescibles </v>
      </c>
      <c r="AP25" s="38">
        <f t="shared" ca="1" si="4"/>
        <v>1.7060092449922959E-2</v>
      </c>
      <c r="AR25" s="19">
        <f t="shared" si="23"/>
        <v>4</v>
      </c>
      <c r="AS25" s="1" t="str">
        <f>IF(AR25=0,0,INDEX(Catégories!$D$20:$R$20,1,'Echantillon (6)'!AR25))</f>
        <v>4. Composites</v>
      </c>
      <c r="AT25" s="38">
        <f t="shared" ca="1" si="19"/>
        <v>0</v>
      </c>
      <c r="AU25" s="19">
        <f t="shared" si="24"/>
        <v>4</v>
      </c>
      <c r="AV25" s="1" t="str">
        <f>IF(AU25=0,0,INDEX(Catégories!$D$20:$R$20,1,'Echantillon (6)'!AU25))</f>
        <v>4. Composites</v>
      </c>
      <c r="AW25" s="40">
        <f ca="1">IF(SUM($K$22:$K$91)=0,0,SUMPRODUCT(($K$22:$K$91)*($B$22:$B$91=$BD25))/SUM($K$22:$K$91))</f>
        <v>0</v>
      </c>
      <c r="AX25" s="40"/>
      <c r="AY25" s="40">
        <f t="shared" ca="1" si="20"/>
        <v>0</v>
      </c>
      <c r="AZ25" s="7"/>
      <c r="BA25" s="9">
        <f t="shared" ca="1" si="5"/>
        <v>0</v>
      </c>
      <c r="BC25" s="10">
        <f t="shared" ca="1" si="6"/>
        <v>0</v>
      </c>
      <c r="BD25" s="19">
        <f t="shared" si="25"/>
        <v>4</v>
      </c>
      <c r="BE25" s="1" t="str">
        <f>IF(BD25=0,0,INDEX(Catégories!$D$20:$R$20,1,'Echantillon (6)'!BD25))</f>
        <v>4. Composites</v>
      </c>
      <c r="BF25" s="38">
        <f t="shared" ca="1" si="21"/>
        <v>0</v>
      </c>
    </row>
    <row r="26" spans="1:59" x14ac:dyDescent="0.3">
      <c r="A26" s="53">
        <f t="shared" ca="1" si="22"/>
        <v>5</v>
      </c>
      <c r="B26" s="19">
        <f ca="1">IF(A26=0,0,HLOOKUP(A26-1,OFFSET(Catégories!$D$18:$D$19,0,0,2,Catégories!$C$17),2,TRUE))</f>
        <v>2</v>
      </c>
      <c r="C26" s="19">
        <f ca="1">IF(A26=0,0,A26-OFFSET(Catégories!$D$18,0,B26-1,,))</f>
        <v>1</v>
      </c>
      <c r="F26" s="1" t="str">
        <f ca="1">IF(A26=0,0,INDEX(Catégories!$D$20:$R$20,1,'Echantillon (6)'!B26))</f>
        <v xml:space="preserve">2. Papiers </v>
      </c>
      <c r="G26" s="1" t="str">
        <f ca="1">IF(A26=0,0,INDEX(OFFSET(Catégories!$D$21:$D$31,0,0,10,Catégories!$C$17),'Echantillon (6)'!C26,'Echantillon (6)'!B26))</f>
        <v>2.1 Emballages papiers</v>
      </c>
      <c r="I26" s="41">
        <v>0</v>
      </c>
      <c r="J26" s="41">
        <v>0</v>
      </c>
      <c r="K26" s="41">
        <f t="shared" si="7"/>
        <v>0</v>
      </c>
      <c r="L26" s="6"/>
      <c r="M26" s="38">
        <f t="shared" si="8"/>
        <v>0</v>
      </c>
      <c r="N26" s="38"/>
      <c r="O26" s="38">
        <f t="shared" si="9"/>
        <v>0</v>
      </c>
      <c r="Q26" s="41">
        <v>0</v>
      </c>
      <c r="R26" s="41">
        <v>0</v>
      </c>
      <c r="S26" s="41">
        <f t="shared" si="10"/>
        <v>0</v>
      </c>
      <c r="T26" s="6"/>
      <c r="U26" s="38">
        <f t="shared" si="11"/>
        <v>0</v>
      </c>
      <c r="V26" s="38"/>
      <c r="W26" s="38">
        <f t="shared" si="12"/>
        <v>0</v>
      </c>
      <c r="Y26" s="41">
        <v>0</v>
      </c>
      <c r="Z26" s="41">
        <v>0</v>
      </c>
      <c r="AA26" s="41">
        <f t="shared" si="13"/>
        <v>0</v>
      </c>
      <c r="AB26" s="6"/>
      <c r="AC26" s="38">
        <f t="shared" si="14"/>
        <v>0</v>
      </c>
      <c r="AD26" s="38"/>
      <c r="AE26" s="38">
        <f t="shared" si="15"/>
        <v>0</v>
      </c>
      <c r="AH26" s="41">
        <f t="shared" si="16"/>
        <v>0</v>
      </c>
      <c r="AI26" s="41">
        <f t="shared" si="2"/>
        <v>0</v>
      </c>
      <c r="AJ26" s="41">
        <f t="shared" si="3"/>
        <v>0</v>
      </c>
      <c r="AK26" s="41">
        <f t="shared" ca="1" si="17"/>
        <v>0</v>
      </c>
      <c r="AL26" s="38">
        <f t="shared" ca="1" si="18"/>
        <v>0</v>
      </c>
      <c r="AO26" s="1" t="str">
        <f ca="1">IF(A26=0,0,INDEX(OFFSET(Catégories!$D$21:$D$31,0,0,10,Catégories!$C$17),'Echantillon (6)'!C26,'Echantillon (6)'!B26))</f>
        <v>2.1 Emballages papiers</v>
      </c>
      <c r="AP26" s="38">
        <f t="shared" ca="1" si="4"/>
        <v>0</v>
      </c>
      <c r="AR26" s="19">
        <f t="shared" si="23"/>
        <v>5</v>
      </c>
      <c r="AS26" s="1" t="str">
        <f>IF(AR26=0,0,INDEX(Catégories!$D$20:$R$20,1,'Echantillon (6)'!AR26))</f>
        <v xml:space="preserve">5. Textiles </v>
      </c>
      <c r="AT26" s="38">
        <f t="shared" ca="1" si="19"/>
        <v>0</v>
      </c>
      <c r="AU26" s="19">
        <f t="shared" si="24"/>
        <v>5</v>
      </c>
      <c r="AV26" s="1" t="str">
        <f>IF(AU26=0,0,INDEX(Catégories!$D$20:$R$20,1,'Echantillon (6)'!AU26))</f>
        <v xml:space="preserve">5. Textiles </v>
      </c>
      <c r="AW26" s="40">
        <f ca="1">IF(SUM($K$22:$K$91)=0,0,SUMPRODUCT(($K$22:$K$91)*($B$22:$B$91=$BD26))/SUM($K$22:$K$91))</f>
        <v>0</v>
      </c>
      <c r="AX26" s="40"/>
      <c r="AY26" s="40">
        <f t="shared" ca="1" si="20"/>
        <v>0</v>
      </c>
      <c r="AZ26" s="7"/>
      <c r="BA26" s="9">
        <f t="shared" ca="1" si="5"/>
        <v>0</v>
      </c>
      <c r="BC26" s="10">
        <f t="shared" ca="1" si="6"/>
        <v>0</v>
      </c>
      <c r="BD26" s="19">
        <f t="shared" si="25"/>
        <v>5</v>
      </c>
      <c r="BE26" s="1" t="str">
        <f>IF(BD26=0,0,INDEX(Catégories!$D$20:$R$20,1,'Echantillon (6)'!BD26))</f>
        <v xml:space="preserve">5. Textiles </v>
      </c>
      <c r="BF26" s="38">
        <f t="shared" ca="1" si="21"/>
        <v>0</v>
      </c>
    </row>
    <row r="27" spans="1:59" x14ac:dyDescent="0.3">
      <c r="A27" s="53">
        <f t="shared" ca="1" si="22"/>
        <v>6</v>
      </c>
      <c r="B27" s="19">
        <f ca="1">IF(A27=0,0,HLOOKUP(A27-1,OFFSET(Catégories!$D$18:$D$19,0,0,2,Catégories!$C$17),2,TRUE))</f>
        <v>2</v>
      </c>
      <c r="C27" s="19">
        <f ca="1">IF(A27=0,0,A27-OFFSET(Catégories!$D$18,0,B27-1,,))</f>
        <v>2</v>
      </c>
      <c r="F27" s="1" t="str">
        <f ca="1">IF(A27=0,0,INDEX(Catégories!$D$20:$R$20,1,'Echantillon (6)'!B27))</f>
        <v xml:space="preserve">2. Papiers </v>
      </c>
      <c r="G27" s="1" t="str">
        <f ca="1">IF(A27=0,0,INDEX(OFFSET(Catégories!$D$21:$D$31,0,0,10,Catégories!$C$17),'Echantillon (6)'!C27,'Echantillon (6)'!B27))</f>
        <v>2.2 Journaux, magazines et revues</v>
      </c>
      <c r="I27" s="41">
        <v>4</v>
      </c>
      <c r="J27" s="41">
        <v>0</v>
      </c>
      <c r="K27" s="41">
        <f t="shared" si="7"/>
        <v>4</v>
      </c>
      <c r="L27" s="6"/>
      <c r="M27" s="38">
        <f t="shared" ca="1" si="8"/>
        <v>1</v>
      </c>
      <c r="N27" s="38"/>
      <c r="O27" s="38">
        <f t="shared" si="9"/>
        <v>0.12903225806451613</v>
      </c>
      <c r="Q27" s="41">
        <v>4</v>
      </c>
      <c r="R27" s="41">
        <v>0</v>
      </c>
      <c r="S27" s="41">
        <f t="shared" si="10"/>
        <v>4</v>
      </c>
      <c r="T27" s="6"/>
      <c r="U27" s="38">
        <f t="shared" ca="1" si="11"/>
        <v>1</v>
      </c>
      <c r="V27" s="38"/>
      <c r="W27" s="38">
        <f t="shared" si="12"/>
        <v>0.24539877300613497</v>
      </c>
      <c r="Y27" s="41">
        <v>4</v>
      </c>
      <c r="Z27" s="41">
        <v>0</v>
      </c>
      <c r="AA27" s="41">
        <f t="shared" si="13"/>
        <v>4</v>
      </c>
      <c r="AB27" s="6"/>
      <c r="AC27" s="38">
        <f t="shared" ca="1" si="14"/>
        <v>1</v>
      </c>
      <c r="AD27" s="38"/>
      <c r="AE27" s="38">
        <f t="shared" si="15"/>
        <v>0.22598870056497175</v>
      </c>
      <c r="AH27" s="41">
        <f t="shared" si="16"/>
        <v>4</v>
      </c>
      <c r="AI27" s="41">
        <f t="shared" si="2"/>
        <v>50.944785276073624</v>
      </c>
      <c r="AJ27" s="41">
        <f t="shared" si="3"/>
        <v>37.532203389830507</v>
      </c>
      <c r="AK27" s="41">
        <f t="shared" ca="1" si="17"/>
        <v>92.47698866590413</v>
      </c>
      <c r="AL27" s="38">
        <f t="shared" ca="1" si="18"/>
        <v>1</v>
      </c>
      <c r="AO27" s="1" t="str">
        <f ca="1">IF(A27=0,0,INDEX(OFFSET(Catégories!$D$21:$D$31,0,0,10,Catégories!$C$17),'Echantillon (6)'!C27,'Echantillon (6)'!B27))</f>
        <v>2.2 Journaux, magazines et revues</v>
      </c>
      <c r="AP27" s="38">
        <f t="shared" ca="1" si="4"/>
        <v>0.16813997939255296</v>
      </c>
      <c r="AR27" s="19">
        <f t="shared" si="23"/>
        <v>6</v>
      </c>
      <c r="AS27" s="1" t="str">
        <f>IF(AR27=0,0,INDEX(Catégories!$D$20:$R$20,1,'Echantillon (6)'!AR27))</f>
        <v>6. Textiles sanitaires</v>
      </c>
      <c r="AT27" s="38">
        <f t="shared" ca="1" si="19"/>
        <v>0</v>
      </c>
      <c r="AU27" s="19">
        <f t="shared" si="24"/>
        <v>6</v>
      </c>
      <c r="AV27" s="1" t="str">
        <f>IF(AU27=0,0,INDEX(Catégories!$D$20:$R$20,1,'Echantillon (6)'!AU27))</f>
        <v>6. Textiles sanitaires</v>
      </c>
      <c r="AW27" s="40">
        <f ca="1">IF(SUM($K$22:$K$91)=0,0,SUMPRODUCT(($K$22:$K$91)*($B$22:$B$91=$BD27))/SUM($K$22:$K$91))</f>
        <v>0</v>
      </c>
      <c r="AX27" s="40"/>
      <c r="AY27" s="40">
        <f t="shared" ca="1" si="20"/>
        <v>0</v>
      </c>
      <c r="AZ27" s="7"/>
      <c r="BA27" s="9">
        <f t="shared" ca="1" si="5"/>
        <v>0</v>
      </c>
      <c r="BC27" s="10">
        <f t="shared" ca="1" si="6"/>
        <v>0</v>
      </c>
      <c r="BD27" s="19">
        <f t="shared" si="25"/>
        <v>6</v>
      </c>
      <c r="BE27" s="1" t="str">
        <f>IF(BD27=0,0,INDEX(Catégories!$D$20:$R$20,1,'Echantillon (6)'!BD27))</f>
        <v>6. Textiles sanitaires</v>
      </c>
      <c r="BF27" s="38">
        <f t="shared" ca="1" si="21"/>
        <v>0</v>
      </c>
    </row>
    <row r="28" spans="1:59" x14ac:dyDescent="0.3">
      <c r="A28" s="53">
        <f t="shared" ca="1" si="22"/>
        <v>7</v>
      </c>
      <c r="B28" s="19">
        <f ca="1">IF(A28=0,0,HLOOKUP(A28-1,OFFSET(Catégories!$D$18:$D$19,0,0,2,Catégories!$C$17),2,TRUE))</f>
        <v>2</v>
      </c>
      <c r="C28" s="19">
        <f ca="1">IF(A28=0,0,A28-OFFSET(Catégories!$D$18,0,B28-1,,))</f>
        <v>3</v>
      </c>
      <c r="F28" s="1" t="str">
        <f ca="1">IF(A28=0,0,INDEX(Catégories!$D$20:$R$20,1,'Echantillon (6)'!B28))</f>
        <v xml:space="preserve">2. Papiers </v>
      </c>
      <c r="G28" s="1" t="str">
        <f ca="1">IF(A28=0,0,INDEX(OFFSET(Catégories!$D$21:$D$31,0,0,10,Catégories!$C$17),'Echantillon (6)'!C28,'Echantillon (6)'!B28))</f>
        <v xml:space="preserve">2.3 Imprimés publicitaires </v>
      </c>
      <c r="I28" s="41">
        <v>0</v>
      </c>
      <c r="J28" s="41">
        <v>0</v>
      </c>
      <c r="K28" s="41">
        <f t="shared" si="7"/>
        <v>0</v>
      </c>
      <c r="L28" s="6"/>
      <c r="M28" s="38">
        <f t="shared" si="8"/>
        <v>0</v>
      </c>
      <c r="N28" s="38"/>
      <c r="O28" s="38">
        <f t="shared" si="9"/>
        <v>0</v>
      </c>
      <c r="Q28" s="41">
        <v>0</v>
      </c>
      <c r="R28" s="41">
        <v>0</v>
      </c>
      <c r="S28" s="41">
        <f t="shared" si="10"/>
        <v>0</v>
      </c>
      <c r="T28" s="6"/>
      <c r="U28" s="38">
        <f t="shared" si="11"/>
        <v>0</v>
      </c>
      <c r="V28" s="38"/>
      <c r="W28" s="38">
        <f t="shared" si="12"/>
        <v>0</v>
      </c>
      <c r="Y28" s="41">
        <v>0</v>
      </c>
      <c r="Z28" s="41">
        <v>0</v>
      </c>
      <c r="AA28" s="41">
        <f t="shared" si="13"/>
        <v>0</v>
      </c>
      <c r="AB28" s="6"/>
      <c r="AC28" s="38">
        <f t="shared" si="14"/>
        <v>0</v>
      </c>
      <c r="AD28" s="38"/>
      <c r="AE28" s="38">
        <f t="shared" si="15"/>
        <v>0</v>
      </c>
      <c r="AH28" s="41">
        <f t="shared" si="16"/>
        <v>0</v>
      </c>
      <c r="AI28" s="41">
        <f t="shared" si="2"/>
        <v>0</v>
      </c>
      <c r="AJ28" s="41">
        <f t="shared" si="3"/>
        <v>0</v>
      </c>
      <c r="AK28" s="41">
        <f t="shared" ca="1" si="17"/>
        <v>0</v>
      </c>
      <c r="AL28" s="38">
        <f t="shared" ca="1" si="18"/>
        <v>0</v>
      </c>
      <c r="AO28" s="1" t="str">
        <f ca="1">IF(A28=0,0,INDEX(OFFSET(Catégories!$D$21:$D$31,0,0,10,Catégories!$C$17),'Echantillon (6)'!C28,'Echantillon (6)'!B28))</f>
        <v xml:space="preserve">2.3 Imprimés publicitaires </v>
      </c>
      <c r="AP28" s="38">
        <f t="shared" ca="1" si="4"/>
        <v>0</v>
      </c>
      <c r="AR28" s="19">
        <f t="shared" si="23"/>
        <v>7</v>
      </c>
      <c r="AS28" s="1" t="str">
        <f>IF(AR28=0,0,INDEX(Catégories!$D$20:$R$20,1,'Echantillon (6)'!AR28))</f>
        <v>7. Plastiques</v>
      </c>
      <c r="AT28" s="38">
        <f t="shared" ca="1" si="19"/>
        <v>0.2101749742406912</v>
      </c>
      <c r="AU28" s="19">
        <f t="shared" si="24"/>
        <v>7</v>
      </c>
      <c r="AV28" s="1" t="str">
        <f>IF(AU28=0,0,INDEX(Catégories!$D$20:$R$20,1,'Echantillon (6)'!AU28))</f>
        <v>7. Plastiques</v>
      </c>
      <c r="AW28" s="40">
        <v>2</v>
      </c>
      <c r="AX28" s="40"/>
      <c r="AY28" s="40">
        <f t="shared" si="20"/>
        <v>2</v>
      </c>
      <c r="AZ28" s="7"/>
      <c r="BA28" s="9">
        <f t="shared" ca="1" si="5"/>
        <v>0.17663817663817663</v>
      </c>
      <c r="BC28" s="10">
        <f t="shared" ca="1" si="6"/>
        <v>137.59828711443146</v>
      </c>
      <c r="BD28" s="19">
        <f t="shared" si="25"/>
        <v>7</v>
      </c>
      <c r="BE28" s="1" t="str">
        <f>IF(BD28=0,0,INDEX(Catégories!$D$20:$R$20,1,'Echantillon (6)'!BD28))</f>
        <v>7. Plastiques</v>
      </c>
      <c r="BF28" s="38">
        <f t="shared" ca="1" si="21"/>
        <v>0.25017870384442081</v>
      </c>
    </row>
    <row r="29" spans="1:59" x14ac:dyDescent="0.3">
      <c r="A29" s="53">
        <f t="shared" ca="1" si="22"/>
        <v>8</v>
      </c>
      <c r="B29" s="19">
        <f ca="1">IF(A29=0,0,HLOOKUP(A29-1,OFFSET(Catégories!$D$18:$D$19,0,0,2,Catégories!$C$17),2,TRUE))</f>
        <v>2</v>
      </c>
      <c r="C29" s="19">
        <f ca="1">IF(A29=0,0,A29-OFFSET(Catégories!$D$18,0,B29-1,,))</f>
        <v>4</v>
      </c>
      <c r="F29" s="1" t="str">
        <f ca="1">IF(A29=0,0,INDEX(Catégories!$D$20:$R$20,1,'Echantillon (6)'!B29))</f>
        <v xml:space="preserve">2. Papiers </v>
      </c>
      <c r="G29" s="1" t="str">
        <f ca="1">IF(A29=0,0,INDEX(OFFSET(Catégories!$D$21:$D$31,0,0,10,Catégories!$C$17),'Echantillon (6)'!C29,'Echantillon (6)'!B29))</f>
        <v>2.4 Papiers bureautiques</v>
      </c>
      <c r="I29" s="41">
        <v>0</v>
      </c>
      <c r="J29" s="41">
        <v>0</v>
      </c>
      <c r="K29" s="41">
        <f t="shared" si="7"/>
        <v>0</v>
      </c>
      <c r="L29" s="6"/>
      <c r="M29" s="38">
        <f t="shared" si="8"/>
        <v>0</v>
      </c>
      <c r="N29" s="38"/>
      <c r="O29" s="38">
        <f t="shared" si="9"/>
        <v>0</v>
      </c>
      <c r="Q29" s="41">
        <v>0</v>
      </c>
      <c r="R29" s="41">
        <v>0</v>
      </c>
      <c r="S29" s="41">
        <f t="shared" si="10"/>
        <v>0</v>
      </c>
      <c r="T29" s="6"/>
      <c r="U29" s="38">
        <f t="shared" si="11"/>
        <v>0</v>
      </c>
      <c r="V29" s="38"/>
      <c r="W29" s="38">
        <f t="shared" si="12"/>
        <v>0</v>
      </c>
      <c r="Y29" s="41">
        <v>0</v>
      </c>
      <c r="Z29" s="41">
        <v>0</v>
      </c>
      <c r="AA29" s="41">
        <f t="shared" si="13"/>
        <v>0</v>
      </c>
      <c r="AB29" s="6"/>
      <c r="AC29" s="38">
        <f t="shared" si="14"/>
        <v>0</v>
      </c>
      <c r="AD29" s="38"/>
      <c r="AE29" s="38">
        <f t="shared" si="15"/>
        <v>0</v>
      </c>
      <c r="AH29" s="41">
        <f t="shared" si="16"/>
        <v>0</v>
      </c>
      <c r="AI29" s="41">
        <f t="shared" si="2"/>
        <v>0</v>
      </c>
      <c r="AJ29" s="41">
        <f t="shared" si="3"/>
        <v>0</v>
      </c>
      <c r="AK29" s="41">
        <f t="shared" ca="1" si="17"/>
        <v>0</v>
      </c>
      <c r="AL29" s="38">
        <f t="shared" ca="1" si="18"/>
        <v>0</v>
      </c>
      <c r="AO29" s="1" t="str">
        <f ca="1">IF(A29=0,0,INDEX(OFFSET(Catégories!$D$21:$D$31,0,0,10,Catégories!$C$17),'Echantillon (6)'!C29,'Echantillon (6)'!B29))</f>
        <v>2.4 Papiers bureautiques</v>
      </c>
      <c r="AP29" s="38">
        <f t="shared" ca="1" si="4"/>
        <v>0</v>
      </c>
      <c r="AR29" s="19">
        <f t="shared" si="23"/>
        <v>8</v>
      </c>
      <c r="AS29" s="1" t="str">
        <f>IF(AR29=0,0,INDEX(Catégories!$D$20:$R$20,1,'Echantillon (6)'!AR29))</f>
        <v>8. Combustibles non classés</v>
      </c>
      <c r="AT29" s="38">
        <f t="shared" ca="1" si="19"/>
        <v>0</v>
      </c>
      <c r="AU29" s="19">
        <f t="shared" si="24"/>
        <v>8</v>
      </c>
      <c r="AV29" s="1" t="str">
        <f>IF(AU29=0,0,INDEX(Catégories!$D$20:$R$20,1,'Echantillon (6)'!AU29))</f>
        <v>8. Combustibles non classés</v>
      </c>
      <c r="AW29" s="40">
        <f t="shared" ref="AW29:AW43" ca="1" si="26">IF(SUM($K$22:$K$91)=0,0,SUMPRODUCT(($K$22:$K$91)*($B$22:$B$91=$BD29))/SUM($K$22:$K$91))</f>
        <v>0</v>
      </c>
      <c r="AX29" s="40"/>
      <c r="AY29" s="40">
        <f t="shared" ca="1" si="20"/>
        <v>0</v>
      </c>
      <c r="AZ29" s="7"/>
      <c r="BA29" s="9">
        <f t="shared" ca="1" si="5"/>
        <v>0</v>
      </c>
      <c r="BC29" s="10">
        <f t="shared" ca="1" si="6"/>
        <v>0</v>
      </c>
      <c r="BD29" s="19">
        <f t="shared" si="25"/>
        <v>8</v>
      </c>
      <c r="BE29" s="1" t="str">
        <f>IF(BD29=0,0,INDEX(Catégories!$D$20:$R$20,1,'Echantillon (6)'!BD29))</f>
        <v>8. Combustibles non classés</v>
      </c>
      <c r="BF29" s="38">
        <f t="shared" ca="1" si="21"/>
        <v>0</v>
      </c>
    </row>
    <row r="30" spans="1:59" x14ac:dyDescent="0.3">
      <c r="A30" s="53">
        <f t="shared" ca="1" si="22"/>
        <v>9</v>
      </c>
      <c r="B30" s="19">
        <f ca="1">IF(A30=0,0,HLOOKUP(A30-1,OFFSET(Catégories!$D$18:$D$19,0,0,2,Catégories!$C$17),2,TRUE))</f>
        <v>2</v>
      </c>
      <c r="C30" s="19">
        <f ca="1">IF(A30=0,0,A30-OFFSET(Catégories!$D$18,0,B30-1,,))</f>
        <v>5</v>
      </c>
      <c r="F30" s="1" t="str">
        <f ca="1">IF(A30=0,0,INDEX(Catégories!$D$20:$R$20,1,'Echantillon (6)'!B30))</f>
        <v xml:space="preserve">2. Papiers </v>
      </c>
      <c r="G30" s="1" t="str">
        <f ca="1">IF(A30=0,0,INDEX(OFFSET(Catégories!$D$21:$D$31,0,0,10,Catégories!$C$17),'Echantillon (6)'!C30,'Echantillon (6)'!B30))</f>
        <v xml:space="preserve">2.5 Autres papiers </v>
      </c>
      <c r="I30" s="41">
        <v>0</v>
      </c>
      <c r="J30" s="41">
        <v>0</v>
      </c>
      <c r="K30" s="41">
        <f t="shared" si="7"/>
        <v>0</v>
      </c>
      <c r="L30" s="6"/>
      <c r="M30" s="38">
        <f t="shared" si="8"/>
        <v>0</v>
      </c>
      <c r="N30" s="38"/>
      <c r="O30" s="38">
        <f t="shared" si="9"/>
        <v>0</v>
      </c>
      <c r="Q30" s="41">
        <v>0</v>
      </c>
      <c r="R30" s="41">
        <v>0</v>
      </c>
      <c r="S30" s="41">
        <f t="shared" si="10"/>
        <v>0</v>
      </c>
      <c r="T30" s="6"/>
      <c r="U30" s="38">
        <f t="shared" si="11"/>
        <v>0</v>
      </c>
      <c r="V30" s="38"/>
      <c r="W30" s="38">
        <f t="shared" si="12"/>
        <v>0</v>
      </c>
      <c r="Y30" s="41">
        <v>0</v>
      </c>
      <c r="Z30" s="41">
        <v>0</v>
      </c>
      <c r="AA30" s="41">
        <f t="shared" si="13"/>
        <v>0</v>
      </c>
      <c r="AB30" s="6"/>
      <c r="AC30" s="38">
        <f t="shared" si="14"/>
        <v>0</v>
      </c>
      <c r="AD30" s="38"/>
      <c r="AE30" s="38">
        <f t="shared" si="15"/>
        <v>0</v>
      </c>
      <c r="AH30" s="41">
        <f t="shared" si="16"/>
        <v>0</v>
      </c>
      <c r="AI30" s="41">
        <f t="shared" si="2"/>
        <v>0</v>
      </c>
      <c r="AJ30" s="41">
        <f t="shared" si="3"/>
        <v>0</v>
      </c>
      <c r="AK30" s="41">
        <f t="shared" ca="1" si="17"/>
        <v>0</v>
      </c>
      <c r="AL30" s="38">
        <f t="shared" ca="1" si="18"/>
        <v>0</v>
      </c>
      <c r="AO30" s="1" t="str">
        <f ca="1">IF(A30=0,0,INDEX(OFFSET(Catégories!$D$21:$D$31,0,0,10,Catégories!$C$17),'Echantillon (6)'!C30,'Echantillon (6)'!B30))</f>
        <v xml:space="preserve">2.5 Autres papiers </v>
      </c>
      <c r="AP30" s="38">
        <f t="shared" ca="1" si="4"/>
        <v>0</v>
      </c>
      <c r="AR30" s="19">
        <f t="shared" si="23"/>
        <v>9</v>
      </c>
      <c r="AS30" s="1" t="str">
        <f>IF(AR30=0,0,INDEX(Catégories!$D$20:$R$20,1,'Echantillon (6)'!AR30))</f>
        <v>9. Verre</v>
      </c>
      <c r="AT30" s="38">
        <f t="shared" ca="1" si="19"/>
        <v>0</v>
      </c>
      <c r="AU30" s="19">
        <f t="shared" si="24"/>
        <v>9</v>
      </c>
      <c r="AV30" s="1" t="str">
        <f>IF(AU30=0,0,INDEX(Catégories!$D$20:$R$20,1,'Echantillon (6)'!AU30))</f>
        <v>9. Verre</v>
      </c>
      <c r="AW30" s="40">
        <f t="shared" ca="1" si="26"/>
        <v>0</v>
      </c>
      <c r="AX30" s="40"/>
      <c r="AY30" s="40">
        <f t="shared" ca="1" si="20"/>
        <v>0</v>
      </c>
      <c r="AZ30" s="7"/>
      <c r="BA30" s="9">
        <f t="shared" ca="1" si="5"/>
        <v>0</v>
      </c>
      <c r="BC30" s="10">
        <f t="shared" ca="1" si="6"/>
        <v>0</v>
      </c>
      <c r="BD30" s="19">
        <f t="shared" si="25"/>
        <v>9</v>
      </c>
      <c r="BE30" s="1" t="str">
        <f>IF(BD30=0,0,INDEX(Catégories!$D$20:$R$20,1,'Echantillon (6)'!BD30))</f>
        <v>9. Verre</v>
      </c>
      <c r="BF30" s="38">
        <f t="shared" ca="1" si="21"/>
        <v>0</v>
      </c>
    </row>
    <row r="31" spans="1:59" x14ac:dyDescent="0.3">
      <c r="A31" s="53">
        <f t="shared" ca="1" si="22"/>
        <v>10</v>
      </c>
      <c r="B31" s="19">
        <f ca="1">IF(A31=0,0,HLOOKUP(A31-1,OFFSET(Catégories!$D$18:$D$19,0,0,2,Catégories!$C$17),2,TRUE))</f>
        <v>3</v>
      </c>
      <c r="C31" s="19">
        <f ca="1">IF(A31=0,0,A31-OFFSET(Catégories!$D$18,0,B31-1,,))</f>
        <v>1</v>
      </c>
      <c r="F31" s="1" t="str">
        <f ca="1">IF(A31=0,0,INDEX(Catégories!$D$20:$R$20,1,'Echantillon (6)'!B31))</f>
        <v xml:space="preserve">3. Cartons </v>
      </c>
      <c r="G31" s="1" t="str">
        <f ca="1">IF(A31=0,0,INDEX(OFFSET(Catégories!$D$21:$D$31,0,0,10,Catégories!$C$17),'Echantillon (6)'!C31,'Echantillon (6)'!B31))</f>
        <v xml:space="preserve">3.1 Emballages cartons plats </v>
      </c>
      <c r="I31" s="41">
        <v>0</v>
      </c>
      <c r="J31" s="41">
        <v>0</v>
      </c>
      <c r="K31" s="41">
        <f t="shared" si="7"/>
        <v>0</v>
      </c>
      <c r="L31" s="6"/>
      <c r="M31" s="38">
        <f t="shared" si="8"/>
        <v>0</v>
      </c>
      <c r="N31" s="38"/>
      <c r="O31" s="38">
        <f t="shared" si="9"/>
        <v>0</v>
      </c>
      <c r="Q31" s="41">
        <v>0</v>
      </c>
      <c r="R31" s="41">
        <v>0</v>
      </c>
      <c r="S31" s="41">
        <f t="shared" si="10"/>
        <v>0</v>
      </c>
      <c r="T31" s="6"/>
      <c r="U31" s="38">
        <f t="shared" si="11"/>
        <v>0</v>
      </c>
      <c r="V31" s="38"/>
      <c r="W31" s="38">
        <f t="shared" si="12"/>
        <v>0</v>
      </c>
      <c r="Y31" s="41">
        <v>0</v>
      </c>
      <c r="Z31" s="41">
        <v>0</v>
      </c>
      <c r="AA31" s="41">
        <f t="shared" si="13"/>
        <v>0</v>
      </c>
      <c r="AB31" s="6"/>
      <c r="AC31" s="38">
        <f t="shared" si="14"/>
        <v>0</v>
      </c>
      <c r="AD31" s="38"/>
      <c r="AE31" s="38">
        <f t="shared" si="15"/>
        <v>0</v>
      </c>
      <c r="AH31" s="41">
        <f t="shared" si="16"/>
        <v>0</v>
      </c>
      <c r="AI31" s="41">
        <f t="shared" si="2"/>
        <v>0</v>
      </c>
      <c r="AJ31" s="41">
        <f t="shared" si="3"/>
        <v>0</v>
      </c>
      <c r="AK31" s="41">
        <f t="shared" ca="1" si="17"/>
        <v>0</v>
      </c>
      <c r="AL31" s="38">
        <f t="shared" ca="1" si="18"/>
        <v>0</v>
      </c>
      <c r="AO31" s="1" t="str">
        <f ca="1">IF(A31=0,0,INDEX(OFFSET(Catégories!$D$21:$D$31,0,0,10,Catégories!$C$17),'Echantillon (6)'!C31,'Echantillon (6)'!B31))</f>
        <v xml:space="preserve">3.1 Emballages cartons plats </v>
      </c>
      <c r="AP31" s="38">
        <f t="shared" ca="1" si="4"/>
        <v>0</v>
      </c>
      <c r="AR31" s="19">
        <f t="shared" si="23"/>
        <v>10</v>
      </c>
      <c r="AS31" s="1" t="str">
        <f>IF(AR31=0,0,INDEX(Catégories!$D$20:$R$20,1,'Echantillon (6)'!AR31))</f>
        <v>10. Métaux</v>
      </c>
      <c r="AT31" s="38">
        <f t="shared" ca="1" si="19"/>
        <v>0</v>
      </c>
      <c r="AU31" s="19">
        <f t="shared" si="24"/>
        <v>10</v>
      </c>
      <c r="AV31" s="1" t="str">
        <f>IF(AU31=0,0,INDEX(Catégories!$D$20:$R$20,1,'Echantillon (6)'!AU31))</f>
        <v>10. Métaux</v>
      </c>
      <c r="AW31" s="40">
        <f t="shared" ca="1" si="26"/>
        <v>0</v>
      </c>
      <c r="AX31" s="40"/>
      <c r="AY31" s="40">
        <f t="shared" ca="1" si="20"/>
        <v>0</v>
      </c>
      <c r="AZ31" s="7"/>
      <c r="BA31" s="9">
        <f t="shared" ca="1" si="5"/>
        <v>0</v>
      </c>
      <c r="BC31" s="10">
        <f t="shared" ca="1" si="6"/>
        <v>0</v>
      </c>
      <c r="BD31" s="19">
        <f t="shared" si="25"/>
        <v>10</v>
      </c>
      <c r="BE31" s="1" t="str">
        <f>IF(BD31=0,0,INDEX(Catégories!$D$20:$R$20,1,'Echantillon (6)'!BD31))</f>
        <v>10. Métaux</v>
      </c>
      <c r="BF31" s="38">
        <f t="shared" ca="1" si="21"/>
        <v>0</v>
      </c>
    </row>
    <row r="32" spans="1:59" x14ac:dyDescent="0.3">
      <c r="A32" s="53">
        <f t="shared" ca="1" si="22"/>
        <v>11</v>
      </c>
      <c r="B32" s="19">
        <f ca="1">IF(A32=0,0,HLOOKUP(A32-1,OFFSET(Catégories!$D$18:$D$19,0,0,2,Catégories!$C$17),2,TRUE))</f>
        <v>3</v>
      </c>
      <c r="C32" s="19">
        <f ca="1">IF(A32=0,0,A32-OFFSET(Catégories!$D$18,0,B32-1,,))</f>
        <v>2</v>
      </c>
      <c r="F32" s="1" t="str">
        <f ca="1">IF(A32=0,0,INDEX(Catégories!$D$20:$R$20,1,'Echantillon (6)'!B32))</f>
        <v xml:space="preserve">3. Cartons </v>
      </c>
      <c r="G32" s="1" t="str">
        <f ca="1">IF(A32=0,0,INDEX(OFFSET(Catégories!$D$21:$D$31,0,0,10,Catégories!$C$17),'Echantillon (6)'!C32,'Echantillon (6)'!B32))</f>
        <v>3.2 Emballages cartons ondulés</v>
      </c>
      <c r="I32" s="41">
        <v>0</v>
      </c>
      <c r="J32" s="41">
        <v>0</v>
      </c>
      <c r="K32" s="41">
        <f t="shared" si="7"/>
        <v>0</v>
      </c>
      <c r="L32" s="6"/>
      <c r="M32" s="38">
        <f t="shared" si="8"/>
        <v>0</v>
      </c>
      <c r="N32" s="38"/>
      <c r="O32" s="38">
        <f t="shared" si="9"/>
        <v>0</v>
      </c>
      <c r="Q32" s="41">
        <v>0</v>
      </c>
      <c r="R32" s="41">
        <v>0</v>
      </c>
      <c r="S32" s="41">
        <f t="shared" si="10"/>
        <v>0</v>
      </c>
      <c r="T32" s="6"/>
      <c r="U32" s="38">
        <f t="shared" si="11"/>
        <v>0</v>
      </c>
      <c r="V32" s="38"/>
      <c r="W32" s="38">
        <f t="shared" si="12"/>
        <v>0</v>
      </c>
      <c r="Y32" s="41">
        <v>0</v>
      </c>
      <c r="Z32" s="41">
        <v>0</v>
      </c>
      <c r="AA32" s="41">
        <f t="shared" si="13"/>
        <v>0</v>
      </c>
      <c r="AB32" s="6"/>
      <c r="AC32" s="38">
        <f t="shared" si="14"/>
        <v>0</v>
      </c>
      <c r="AD32" s="38"/>
      <c r="AE32" s="38">
        <f t="shared" si="15"/>
        <v>0</v>
      </c>
      <c r="AH32" s="41">
        <f t="shared" si="16"/>
        <v>0</v>
      </c>
      <c r="AI32" s="41">
        <f t="shared" si="2"/>
        <v>0</v>
      </c>
      <c r="AJ32" s="41">
        <f t="shared" si="3"/>
        <v>0</v>
      </c>
      <c r="AK32" s="41">
        <f t="shared" ca="1" si="17"/>
        <v>0</v>
      </c>
      <c r="AL32" s="38">
        <f t="shared" ca="1" si="18"/>
        <v>0</v>
      </c>
      <c r="AO32" s="1" t="str">
        <f ca="1">IF(A32=0,0,INDEX(OFFSET(Catégories!$D$21:$D$31,0,0,10,Catégories!$C$17),'Echantillon (6)'!C32,'Echantillon (6)'!B32))</f>
        <v>3.2 Emballages cartons ondulés</v>
      </c>
      <c r="AP32" s="38">
        <f t="shared" ca="1" si="4"/>
        <v>0</v>
      </c>
      <c r="AR32" s="19">
        <f t="shared" si="23"/>
        <v>11</v>
      </c>
      <c r="AS32" s="1" t="str">
        <f>IF(AR32=0,0,INDEX(Catégories!$D$20:$R$20,1,'Echantillon (6)'!AR32))</f>
        <v>11. incombustibles non classés</v>
      </c>
      <c r="AT32" s="38">
        <f t="shared" ca="1" si="19"/>
        <v>0</v>
      </c>
      <c r="AU32" s="19">
        <f t="shared" si="24"/>
        <v>11</v>
      </c>
      <c r="AV32" s="1" t="str">
        <f>IF(AU32=0,0,INDEX(Catégories!$D$20:$R$20,1,'Echantillon (6)'!AU32))</f>
        <v>11. incombustibles non classés</v>
      </c>
      <c r="AW32" s="40">
        <f t="shared" ca="1" si="26"/>
        <v>0</v>
      </c>
      <c r="AX32" s="40"/>
      <c r="AY32" s="40">
        <f t="shared" ca="1" si="20"/>
        <v>0</v>
      </c>
      <c r="AZ32" s="7"/>
      <c r="BA32" s="9">
        <f t="shared" ca="1" si="5"/>
        <v>0</v>
      </c>
      <c r="BC32" s="10">
        <f t="shared" ca="1" si="6"/>
        <v>0</v>
      </c>
      <c r="BD32" s="19">
        <f t="shared" si="25"/>
        <v>11</v>
      </c>
      <c r="BE32" s="1" t="str">
        <f>IF(BD32=0,0,INDEX(Catégories!$D$20:$R$20,1,'Echantillon (6)'!BD32))</f>
        <v>11. incombustibles non classés</v>
      </c>
      <c r="BF32" s="38">
        <f t="shared" ca="1" si="21"/>
        <v>0</v>
      </c>
    </row>
    <row r="33" spans="1:58" x14ac:dyDescent="0.3">
      <c r="A33" s="53">
        <f t="shared" ca="1" si="22"/>
        <v>12</v>
      </c>
      <c r="B33" s="19">
        <f ca="1">IF(A33=0,0,HLOOKUP(A33-1,OFFSET(Catégories!$D$18:$D$19,0,0,2,Catégories!$C$17),2,TRUE))</f>
        <v>3</v>
      </c>
      <c r="C33" s="19">
        <f ca="1">IF(A33=0,0,A33-OFFSET(Catégories!$D$18,0,B33-1,,))</f>
        <v>3</v>
      </c>
      <c r="F33" s="1" t="str">
        <f ca="1">IF(A33=0,0,INDEX(Catégories!$D$20:$R$20,1,'Echantillon (6)'!B33))</f>
        <v xml:space="preserve">3. Cartons </v>
      </c>
      <c r="G33" s="1" t="str">
        <f ca="1">IF(A33=0,0,INDEX(OFFSET(Catégories!$D$21:$D$31,0,0,10,Catégories!$C$17),'Echantillon (6)'!C33,'Echantillon (6)'!B33))</f>
        <v xml:space="preserve">3.3 Autres cartons </v>
      </c>
      <c r="I33" s="41">
        <v>0</v>
      </c>
      <c r="J33" s="41">
        <v>0</v>
      </c>
      <c r="K33" s="41">
        <f t="shared" si="7"/>
        <v>0</v>
      </c>
      <c r="L33" s="6"/>
      <c r="M33" s="38">
        <f t="shared" si="8"/>
        <v>0</v>
      </c>
      <c r="N33" s="38"/>
      <c r="O33" s="38">
        <f t="shared" si="9"/>
        <v>0</v>
      </c>
      <c r="Q33" s="41">
        <v>0</v>
      </c>
      <c r="R33" s="41">
        <v>0</v>
      </c>
      <c r="S33" s="41">
        <f t="shared" si="10"/>
        <v>0</v>
      </c>
      <c r="T33" s="6"/>
      <c r="U33" s="38">
        <f t="shared" si="11"/>
        <v>0</v>
      </c>
      <c r="V33" s="38"/>
      <c r="W33" s="38">
        <f t="shared" si="12"/>
        <v>0</v>
      </c>
      <c r="Y33" s="41">
        <v>0</v>
      </c>
      <c r="Z33" s="41">
        <v>0</v>
      </c>
      <c r="AA33" s="41">
        <f t="shared" si="13"/>
        <v>0</v>
      </c>
      <c r="AB33" s="6"/>
      <c r="AC33" s="38">
        <f t="shared" si="14"/>
        <v>0</v>
      </c>
      <c r="AD33" s="38"/>
      <c r="AE33" s="38">
        <f t="shared" si="15"/>
        <v>0</v>
      </c>
      <c r="AH33" s="41">
        <f t="shared" si="16"/>
        <v>0</v>
      </c>
      <c r="AI33" s="41">
        <f t="shared" si="2"/>
        <v>0</v>
      </c>
      <c r="AJ33" s="41">
        <f t="shared" si="3"/>
        <v>0</v>
      </c>
      <c r="AK33" s="41">
        <f t="shared" ca="1" si="17"/>
        <v>0</v>
      </c>
      <c r="AL33" s="38">
        <f t="shared" ca="1" si="18"/>
        <v>0</v>
      </c>
      <c r="AO33" s="1" t="str">
        <f ca="1">IF(A33=0,0,INDEX(OFFSET(Catégories!$D$21:$D$31,0,0,10,Catégories!$C$17),'Echantillon (6)'!C33,'Echantillon (6)'!B33))</f>
        <v xml:space="preserve">3.3 Autres cartons </v>
      </c>
      <c r="AP33" s="38">
        <f t="shared" ca="1" si="4"/>
        <v>0</v>
      </c>
      <c r="AR33" s="19">
        <f t="shared" si="23"/>
        <v>12</v>
      </c>
      <c r="AS33" s="1" t="str">
        <f>IF(AR33=0,0,INDEX(Catégories!$D$20:$R$20,1,'Echantillon (6)'!AR33))</f>
        <v>12. Déchets
 dangereux</v>
      </c>
      <c r="AT33" s="38">
        <f t="shared" ca="1" si="19"/>
        <v>8.1555351791808062E-2</v>
      </c>
      <c r="AU33" s="19">
        <f t="shared" si="24"/>
        <v>12</v>
      </c>
      <c r="AV33" s="1" t="str">
        <f>IF(AU33=0,0,INDEX(Catégories!$D$20:$R$20,1,'Echantillon (6)'!AU33))</f>
        <v>12. Déchets
 dangereux</v>
      </c>
      <c r="AW33" s="40">
        <f t="shared" ca="1" si="26"/>
        <v>0.32258064516129031</v>
      </c>
      <c r="AX33" s="40"/>
      <c r="AY33" s="40">
        <f t="shared" ca="1" si="20"/>
        <v>0.32258064516129031</v>
      </c>
      <c r="AZ33" s="7"/>
      <c r="BA33" s="9">
        <f t="shared" ca="1" si="5"/>
        <v>2.8490028490028491E-2</v>
      </c>
      <c r="BC33" s="10">
        <f t="shared" ca="1" si="6"/>
        <v>48.404161434212384</v>
      </c>
      <c r="BD33" s="19">
        <f t="shared" si="25"/>
        <v>12</v>
      </c>
      <c r="BE33" s="1" t="str">
        <f>IF(BD33=0,0,INDEX(Catégories!$D$20:$R$20,1,'Echantillon (6)'!BD33))</f>
        <v>12. Déchets
 dangereux</v>
      </c>
      <c r="BF33" s="38">
        <f t="shared" ca="1" si="21"/>
        <v>8.800756624402252E-2</v>
      </c>
    </row>
    <row r="34" spans="1:58" x14ac:dyDescent="0.3">
      <c r="A34" s="53">
        <f t="shared" ca="1" si="22"/>
        <v>13</v>
      </c>
      <c r="B34" s="19">
        <f ca="1">IF(A34=0,0,HLOOKUP(A34-1,OFFSET(Catégories!$D$18:$D$19,0,0,2,Catégories!$C$17),2,TRUE))</f>
        <v>4</v>
      </c>
      <c r="C34" s="19">
        <f ca="1">IF(A34=0,0,A34-OFFSET(Catégories!$D$18,0,B34-1,,))</f>
        <v>1</v>
      </c>
      <c r="F34" s="1" t="str">
        <f ca="1">IF(A34=0,0,INDEX(Catégories!$D$20:$R$20,1,'Echantillon (6)'!B34))</f>
        <v>4. Composites</v>
      </c>
      <c r="G34" s="1" t="str">
        <f ca="1">IF(A34=0,0,INDEX(OFFSET(Catégories!$D$21:$D$31,0,0,10,Catégories!$C$17),'Echantillon (6)'!C34,'Echantillon (6)'!B34))</f>
        <v>4.1 Composites ELA</v>
      </c>
      <c r="I34" s="41">
        <v>0</v>
      </c>
      <c r="J34" s="41">
        <v>0</v>
      </c>
      <c r="K34" s="41">
        <f t="shared" si="7"/>
        <v>0</v>
      </c>
      <c r="L34" s="6"/>
      <c r="M34" s="38">
        <f t="shared" si="8"/>
        <v>0</v>
      </c>
      <c r="N34" s="38"/>
      <c r="O34" s="38">
        <f t="shared" si="9"/>
        <v>0</v>
      </c>
      <c r="Q34" s="41">
        <v>0</v>
      </c>
      <c r="R34" s="41">
        <v>0</v>
      </c>
      <c r="S34" s="41">
        <f t="shared" si="10"/>
        <v>0</v>
      </c>
      <c r="T34" s="6"/>
      <c r="U34" s="38">
        <f t="shared" si="11"/>
        <v>0</v>
      </c>
      <c r="V34" s="38"/>
      <c r="W34" s="38">
        <f t="shared" si="12"/>
        <v>0</v>
      </c>
      <c r="Y34" s="41">
        <v>0</v>
      </c>
      <c r="Z34" s="41">
        <v>0</v>
      </c>
      <c r="AA34" s="41">
        <f t="shared" si="13"/>
        <v>0</v>
      </c>
      <c r="AB34" s="6"/>
      <c r="AC34" s="38">
        <f t="shared" si="14"/>
        <v>0</v>
      </c>
      <c r="AD34" s="38"/>
      <c r="AE34" s="38">
        <f t="shared" si="15"/>
        <v>0</v>
      </c>
      <c r="AH34" s="41">
        <f t="shared" si="16"/>
        <v>0</v>
      </c>
      <c r="AI34" s="41">
        <f t="shared" si="2"/>
        <v>0</v>
      </c>
      <c r="AJ34" s="41">
        <f t="shared" si="3"/>
        <v>0</v>
      </c>
      <c r="AK34" s="41">
        <f t="shared" ca="1" si="17"/>
        <v>0</v>
      </c>
      <c r="AL34" s="38">
        <f t="shared" ca="1" si="18"/>
        <v>0</v>
      </c>
      <c r="AO34" s="1" t="str">
        <f ca="1">IF(A34=0,0,INDEX(OFFSET(Catégories!$D$21:$D$31,0,0,10,Catégories!$C$17),'Echantillon (6)'!C34,'Echantillon (6)'!B34))</f>
        <v>4.1 Composites ELA</v>
      </c>
      <c r="AP34" s="38">
        <f t="shared" ca="1" si="4"/>
        <v>0</v>
      </c>
      <c r="AR34" s="19">
        <f t="shared" si="23"/>
        <v>13</v>
      </c>
      <c r="AS34" s="1" t="str">
        <f>IF(AR34=0,0,INDEX(Catégories!$D$20:$R$20,1,'Echantillon (6)'!AR34))</f>
        <v>13. Fines</v>
      </c>
      <c r="AT34" s="38">
        <f t="shared" ca="1" si="19"/>
        <v>0.2642181818181818</v>
      </c>
      <c r="AU34" s="19">
        <f t="shared" si="24"/>
        <v>13</v>
      </c>
      <c r="AV34" s="1" t="str">
        <f>IF(AU34=0,0,INDEX(Catégories!$D$20:$R$20,1,'Echantillon (6)'!AU34))</f>
        <v>13. Fines</v>
      </c>
      <c r="AW34" s="40">
        <f t="shared" ca="1" si="26"/>
        <v>0</v>
      </c>
      <c r="AX34" s="40"/>
      <c r="AY34" s="40">
        <f t="shared" ca="1" si="20"/>
        <v>0</v>
      </c>
      <c r="AZ34" s="7"/>
      <c r="BA34" s="9">
        <f t="shared" ca="1" si="5"/>
        <v>0</v>
      </c>
      <c r="BC34" s="10">
        <f t="shared" si="6"/>
        <v>20.76</v>
      </c>
      <c r="BD34" s="19">
        <f t="shared" si="25"/>
        <v>13</v>
      </c>
      <c r="BE34" s="1" t="str">
        <f>IF(BD34=0,0,INDEX(Catégories!$D$20:$R$20,1,'Echantillon (6)'!BD34))</f>
        <v>13. Fines</v>
      </c>
      <c r="BF34" s="38">
        <f t="shared" ca="1" si="21"/>
        <v>3.7745454545454547E-2</v>
      </c>
    </row>
    <row r="35" spans="1:58" x14ac:dyDescent="0.3">
      <c r="A35" s="53">
        <f t="shared" ca="1" si="22"/>
        <v>14</v>
      </c>
      <c r="B35" s="19">
        <f ca="1">IF(A35=0,0,HLOOKUP(A35-1,OFFSET(Catégories!$D$18:$D$19,0,0,2,Catégories!$C$17),2,TRUE))</f>
        <v>4</v>
      </c>
      <c r="C35" s="19">
        <f ca="1">IF(A35=0,0,A35-OFFSET(Catégories!$D$18,0,B35-1,,))</f>
        <v>2</v>
      </c>
      <c r="F35" s="1" t="str">
        <f ca="1">IF(A35=0,0,INDEX(Catégories!$D$20:$R$20,1,'Echantillon (6)'!B35))</f>
        <v>4. Composites</v>
      </c>
      <c r="G35" s="1" t="str">
        <f ca="1">IF(A35=0,0,INDEX(OFFSET(Catégories!$D$21:$D$31,0,0,10,Catégories!$C$17),'Echantillon (6)'!C35,'Echantillon (6)'!B35))</f>
        <v>4.2 PAM</v>
      </c>
      <c r="I35" s="41">
        <v>0</v>
      </c>
      <c r="J35" s="41">
        <v>0</v>
      </c>
      <c r="K35" s="41">
        <f t="shared" si="7"/>
        <v>0</v>
      </c>
      <c r="L35" s="6"/>
      <c r="M35" s="38">
        <f t="shared" si="8"/>
        <v>0</v>
      </c>
      <c r="N35" s="38"/>
      <c r="O35" s="38">
        <f t="shared" si="9"/>
        <v>0</v>
      </c>
      <c r="Q35" s="41">
        <v>0</v>
      </c>
      <c r="R35" s="41">
        <v>0</v>
      </c>
      <c r="S35" s="41">
        <f t="shared" si="10"/>
        <v>0</v>
      </c>
      <c r="T35" s="6"/>
      <c r="U35" s="38">
        <f t="shared" si="11"/>
        <v>0</v>
      </c>
      <c r="V35" s="38"/>
      <c r="W35" s="38">
        <f t="shared" si="12"/>
        <v>0</v>
      </c>
      <c r="Y35" s="41">
        <v>0</v>
      </c>
      <c r="Z35" s="41">
        <v>0</v>
      </c>
      <c r="AA35" s="41">
        <f t="shared" si="13"/>
        <v>0</v>
      </c>
      <c r="AB35" s="6"/>
      <c r="AC35" s="38">
        <f t="shared" si="14"/>
        <v>0</v>
      </c>
      <c r="AD35" s="38"/>
      <c r="AE35" s="38">
        <f t="shared" si="15"/>
        <v>0</v>
      </c>
      <c r="AH35" s="41">
        <f t="shared" si="16"/>
        <v>0</v>
      </c>
      <c r="AI35" s="41">
        <f t="shared" si="2"/>
        <v>0</v>
      </c>
      <c r="AJ35" s="41">
        <f t="shared" si="3"/>
        <v>0</v>
      </c>
      <c r="AK35" s="41">
        <f t="shared" ca="1" si="17"/>
        <v>0</v>
      </c>
      <c r="AL35" s="38">
        <f t="shared" ca="1" si="18"/>
        <v>0</v>
      </c>
      <c r="AO35" s="1" t="str">
        <f ca="1">IF(A35=0,0,INDEX(OFFSET(Catégories!$D$21:$D$31,0,0,10,Catégories!$C$17),'Echantillon (6)'!C35,'Echantillon (6)'!B35))</f>
        <v>4.2 PAM</v>
      </c>
      <c r="AP35" s="38">
        <f t="shared" ca="1" si="4"/>
        <v>0</v>
      </c>
      <c r="AR35" s="19">
        <f t="shared" si="23"/>
        <v>0</v>
      </c>
      <c r="AS35" s="1">
        <f>IF(AR35=0,0,INDEX(Catégories!$D$20:$R$20,1,'Echantillon (6)'!AR35))</f>
        <v>0</v>
      </c>
      <c r="AT35" s="38">
        <f t="shared" ca="1" si="19"/>
        <v>0</v>
      </c>
      <c r="AU35" s="19">
        <f t="shared" si="24"/>
        <v>0</v>
      </c>
      <c r="AV35" s="1">
        <f>IF(AU35=0,0,INDEX(Catégories!$D$20:$R$20,1,'Echantillon (6)'!AU35))</f>
        <v>0</v>
      </c>
      <c r="AW35" s="38">
        <f t="shared" ca="1" si="26"/>
        <v>0</v>
      </c>
      <c r="AX35" s="38"/>
      <c r="AY35" s="40">
        <f t="shared" ca="1" si="20"/>
        <v>0</v>
      </c>
      <c r="AZ35" s="7"/>
      <c r="BA35" s="9">
        <f t="shared" ca="1" si="5"/>
        <v>0</v>
      </c>
      <c r="BC35" s="10">
        <f t="shared" ca="1" si="6"/>
        <v>0</v>
      </c>
      <c r="BD35" s="19">
        <f t="shared" si="25"/>
        <v>0</v>
      </c>
      <c r="BE35" s="1">
        <f>IF(BD35=0,0,INDEX(Catégories!$D$20:$R$20,1,'Echantillon (6)'!BD35))</f>
        <v>0</v>
      </c>
      <c r="BF35" s="38">
        <f t="shared" ca="1" si="21"/>
        <v>0</v>
      </c>
    </row>
    <row r="36" spans="1:58" x14ac:dyDescent="0.3">
      <c r="A36" s="53">
        <f t="shared" ca="1" si="22"/>
        <v>15</v>
      </c>
      <c r="B36" s="19">
        <f ca="1">IF(A36=0,0,HLOOKUP(A36-1,OFFSET(Catégories!$D$18:$D$19,0,0,2,Catégories!$C$17),2,TRUE))</f>
        <v>4</v>
      </c>
      <c r="C36" s="19">
        <f ca="1">IF(A36=0,0,A36-OFFSET(Catégories!$D$18,0,B36-1,,))</f>
        <v>3</v>
      </c>
      <c r="F36" s="1" t="str">
        <f ca="1">IF(A36=0,0,INDEX(Catégories!$D$20:$R$20,1,'Echantillon (6)'!B36))</f>
        <v>4. Composites</v>
      </c>
      <c r="G36" s="1" t="str">
        <f ca="1">IF(A36=0,0,INDEX(OFFSET(Catégories!$D$21:$D$31,0,0,10,Catégories!$C$17),'Echantillon (6)'!C36,'Echantillon (6)'!B36))</f>
        <v>4.3 Autres emballages composites</v>
      </c>
      <c r="I36" s="41">
        <v>0</v>
      </c>
      <c r="J36" s="41">
        <v>0</v>
      </c>
      <c r="K36" s="41">
        <f t="shared" si="7"/>
        <v>0</v>
      </c>
      <c r="L36" s="6"/>
      <c r="M36" s="38">
        <f t="shared" si="8"/>
        <v>0</v>
      </c>
      <c r="N36" s="38"/>
      <c r="O36" s="38">
        <f t="shared" si="9"/>
        <v>0</v>
      </c>
      <c r="Q36" s="41">
        <v>0</v>
      </c>
      <c r="R36" s="41">
        <v>0</v>
      </c>
      <c r="S36" s="41">
        <f t="shared" si="10"/>
        <v>0</v>
      </c>
      <c r="T36" s="6"/>
      <c r="U36" s="38">
        <f t="shared" si="11"/>
        <v>0</v>
      </c>
      <c r="V36" s="38"/>
      <c r="W36" s="38">
        <f t="shared" si="12"/>
        <v>0</v>
      </c>
      <c r="Y36" s="41">
        <v>0</v>
      </c>
      <c r="Z36" s="41">
        <v>0</v>
      </c>
      <c r="AA36" s="41">
        <f t="shared" si="13"/>
        <v>0</v>
      </c>
      <c r="AB36" s="6"/>
      <c r="AC36" s="38">
        <f t="shared" si="14"/>
        <v>0</v>
      </c>
      <c r="AD36" s="38"/>
      <c r="AE36" s="38">
        <f t="shared" si="15"/>
        <v>0</v>
      </c>
      <c r="AH36" s="41">
        <f t="shared" si="16"/>
        <v>0</v>
      </c>
      <c r="AI36" s="41">
        <f t="shared" si="2"/>
        <v>0</v>
      </c>
      <c r="AJ36" s="41">
        <f t="shared" si="3"/>
        <v>0</v>
      </c>
      <c r="AK36" s="41">
        <f t="shared" ca="1" si="17"/>
        <v>0</v>
      </c>
      <c r="AL36" s="38">
        <f t="shared" ca="1" si="18"/>
        <v>0</v>
      </c>
      <c r="AO36" s="1" t="str">
        <f ca="1">IF(A36=0,0,INDEX(OFFSET(Catégories!$D$21:$D$31,0,0,10,Catégories!$C$17),'Echantillon (6)'!C36,'Echantillon (6)'!B36))</f>
        <v>4.3 Autres emballages composites</v>
      </c>
      <c r="AP36" s="38">
        <f t="shared" ca="1" si="4"/>
        <v>0</v>
      </c>
      <c r="AR36" s="19">
        <f t="shared" si="23"/>
        <v>0</v>
      </c>
      <c r="AS36" s="1">
        <f>IF(AR36=0,0,INDEX(Catégories!$D$20:$R$20,1,'Echantillon (6)'!AR36))</f>
        <v>0</v>
      </c>
      <c r="AT36" s="38">
        <f t="shared" ca="1" si="19"/>
        <v>0</v>
      </c>
      <c r="AU36" s="19">
        <f t="shared" si="24"/>
        <v>0</v>
      </c>
      <c r="AV36" s="1">
        <f>IF(AU36=0,0,INDEX(Catégories!$D$20:$R$20,1,'Echantillon (6)'!AU36))</f>
        <v>0</v>
      </c>
      <c r="AW36" s="38">
        <f t="shared" ca="1" si="26"/>
        <v>0</v>
      </c>
      <c r="AX36" s="38"/>
      <c r="AY36" s="40">
        <f t="shared" ca="1" si="20"/>
        <v>0</v>
      </c>
      <c r="AZ36" s="7"/>
      <c r="BA36" s="9">
        <f t="shared" ca="1" si="5"/>
        <v>0</v>
      </c>
      <c r="BC36" s="10">
        <f t="shared" ca="1" si="6"/>
        <v>0</v>
      </c>
      <c r="BD36" s="19">
        <f t="shared" si="25"/>
        <v>0</v>
      </c>
      <c r="BE36" s="1">
        <f>IF(BD36=0,0,INDEX(Catégories!$D$20:$R$20,1,'Echantillon (6)'!BD36))</f>
        <v>0</v>
      </c>
      <c r="BF36" s="38">
        <f t="shared" ca="1" si="21"/>
        <v>0</v>
      </c>
    </row>
    <row r="37" spans="1:58" x14ac:dyDescent="0.3">
      <c r="A37" s="53">
        <f t="shared" ca="1" si="22"/>
        <v>16</v>
      </c>
      <c r="B37" s="19">
        <f ca="1">IF(A37=0,0,HLOOKUP(A37-1,OFFSET(Catégories!$D$18:$D$19,0,0,2,Catégories!$C$17),2,TRUE))</f>
        <v>5</v>
      </c>
      <c r="C37" s="19">
        <f ca="1">IF(A37=0,0,A37-OFFSET(Catégories!$D$18,0,B37-1,,))</f>
        <v>1</v>
      </c>
      <c r="F37" s="1" t="str">
        <f ca="1">IF(A37=0,0,INDEX(Catégories!$D$20:$R$20,1,'Echantillon (6)'!B37))</f>
        <v xml:space="preserve">5. Textiles </v>
      </c>
      <c r="G37" s="1" t="str">
        <f ca="1">IF(A37=0,0,INDEX(OFFSET(Catégories!$D$21:$D$31,0,0,10,Catégories!$C$17),'Echantillon (6)'!C37,'Echantillon (6)'!B37))</f>
        <v>5. Textiles</v>
      </c>
      <c r="I37" s="41">
        <v>0</v>
      </c>
      <c r="J37" s="41">
        <v>0</v>
      </c>
      <c r="K37" s="41">
        <f t="shared" si="7"/>
        <v>0</v>
      </c>
      <c r="L37" s="6"/>
      <c r="M37" s="38">
        <f t="shared" si="8"/>
        <v>0</v>
      </c>
      <c r="N37" s="38"/>
      <c r="O37" s="38">
        <f t="shared" si="9"/>
        <v>0</v>
      </c>
      <c r="Q37" s="41">
        <v>0</v>
      </c>
      <c r="R37" s="41">
        <v>0</v>
      </c>
      <c r="S37" s="41">
        <f t="shared" si="10"/>
        <v>0</v>
      </c>
      <c r="T37" s="6"/>
      <c r="U37" s="38">
        <f t="shared" si="11"/>
        <v>0</v>
      </c>
      <c r="V37" s="38"/>
      <c r="W37" s="38">
        <f t="shared" si="12"/>
        <v>0</v>
      </c>
      <c r="Y37" s="41">
        <v>0</v>
      </c>
      <c r="Z37" s="41">
        <v>0</v>
      </c>
      <c r="AA37" s="41">
        <f t="shared" si="13"/>
        <v>0</v>
      </c>
      <c r="AB37" s="6"/>
      <c r="AC37" s="38">
        <f t="shared" si="14"/>
        <v>0</v>
      </c>
      <c r="AD37" s="38"/>
      <c r="AE37" s="38">
        <f t="shared" si="15"/>
        <v>0</v>
      </c>
      <c r="AH37" s="41">
        <f t="shared" si="16"/>
        <v>0</v>
      </c>
      <c r="AI37" s="41">
        <f t="shared" si="2"/>
        <v>0</v>
      </c>
      <c r="AJ37" s="41">
        <f t="shared" si="3"/>
        <v>0</v>
      </c>
      <c r="AK37" s="41">
        <f t="shared" ca="1" si="17"/>
        <v>0</v>
      </c>
      <c r="AL37" s="38">
        <f t="shared" ca="1" si="18"/>
        <v>0</v>
      </c>
      <c r="AO37" s="1" t="str">
        <f ca="1">IF(A37=0,0,INDEX(OFFSET(Catégories!$D$21:$D$31,0,0,10,Catégories!$C$17),'Echantillon (6)'!C37,'Echantillon (6)'!B37))</f>
        <v>5. Textiles</v>
      </c>
      <c r="AP37" s="38">
        <f t="shared" ca="1" si="4"/>
        <v>0</v>
      </c>
      <c r="AR37" s="19">
        <f t="shared" si="23"/>
        <v>0</v>
      </c>
      <c r="AS37" s="1">
        <f>IF(AR37=0,0,INDEX(Catégories!$D$20:$R$20,1,'Echantillon (6)'!AR37))</f>
        <v>0</v>
      </c>
      <c r="AT37" s="38">
        <f t="shared" ca="1" si="19"/>
        <v>0</v>
      </c>
      <c r="AU37" s="19">
        <f t="shared" si="24"/>
        <v>0</v>
      </c>
      <c r="AV37" s="1">
        <f>IF(AU37=0,0,INDEX(Catégories!$D$20:$R$20,1,'Echantillon (6)'!AU37))</f>
        <v>0</v>
      </c>
      <c r="AW37" s="38">
        <f t="shared" ca="1" si="26"/>
        <v>0</v>
      </c>
      <c r="AX37" s="38"/>
      <c r="AY37" s="40">
        <f t="shared" ca="1" si="20"/>
        <v>0</v>
      </c>
      <c r="AZ37" s="7"/>
      <c r="BA37" s="9">
        <f t="shared" ca="1" si="5"/>
        <v>0</v>
      </c>
      <c r="BC37" s="10">
        <f t="shared" ca="1" si="6"/>
        <v>0</v>
      </c>
      <c r="BD37" s="19">
        <f t="shared" si="25"/>
        <v>0</v>
      </c>
      <c r="BE37" s="1">
        <f>IF(BD37=0,0,INDEX(Catégories!$D$20:$R$20,1,'Echantillon (6)'!BD37))</f>
        <v>0</v>
      </c>
      <c r="BF37" s="38">
        <f t="shared" ca="1" si="21"/>
        <v>0</v>
      </c>
    </row>
    <row r="38" spans="1:58" x14ac:dyDescent="0.3">
      <c r="A38" s="53">
        <f t="shared" ca="1" si="22"/>
        <v>17</v>
      </c>
      <c r="B38" s="19">
        <f ca="1">IF(A38=0,0,HLOOKUP(A38-1,OFFSET(Catégories!$D$18:$D$19,0,0,2,Catégories!$C$17),2,TRUE))</f>
        <v>6</v>
      </c>
      <c r="C38" s="19">
        <f ca="1">IF(A38=0,0,A38-OFFSET(Catégories!$D$18,0,B38-1,,))</f>
        <v>1</v>
      </c>
      <c r="F38" s="1" t="str">
        <f ca="1">IF(A38=0,0,INDEX(Catégories!$D$20:$R$20,1,'Echantillon (6)'!B38))</f>
        <v>6. Textiles sanitaires</v>
      </c>
      <c r="G38" s="1" t="str">
        <f ca="1">IF(A38=0,0,INDEX(OFFSET(Catégories!$D$21:$D$31,0,0,10,Catégories!$C$17),'Echantillon (6)'!C38,'Echantillon (6)'!B38))</f>
        <v xml:space="preserve">6.1 Fraction hygiénique </v>
      </c>
      <c r="I38" s="41">
        <v>0</v>
      </c>
      <c r="J38" s="41">
        <v>0</v>
      </c>
      <c r="K38" s="41">
        <f t="shared" si="7"/>
        <v>0</v>
      </c>
      <c r="L38" s="6"/>
      <c r="M38" s="38">
        <f t="shared" si="8"/>
        <v>0</v>
      </c>
      <c r="N38" s="38"/>
      <c r="O38" s="38">
        <f t="shared" si="9"/>
        <v>0</v>
      </c>
      <c r="Q38" s="41">
        <v>0</v>
      </c>
      <c r="R38" s="41">
        <v>0</v>
      </c>
      <c r="S38" s="41">
        <f t="shared" si="10"/>
        <v>0</v>
      </c>
      <c r="T38" s="6"/>
      <c r="U38" s="38">
        <f t="shared" si="11"/>
        <v>0</v>
      </c>
      <c r="V38" s="38"/>
      <c r="W38" s="38">
        <f t="shared" si="12"/>
        <v>0</v>
      </c>
      <c r="Y38" s="41">
        <v>0</v>
      </c>
      <c r="Z38" s="41">
        <v>0</v>
      </c>
      <c r="AA38" s="41">
        <f t="shared" si="13"/>
        <v>0</v>
      </c>
      <c r="AB38" s="6"/>
      <c r="AC38" s="38">
        <f t="shared" si="14"/>
        <v>0</v>
      </c>
      <c r="AD38" s="38"/>
      <c r="AE38" s="38">
        <f t="shared" si="15"/>
        <v>0</v>
      </c>
      <c r="AH38" s="41">
        <f t="shared" si="16"/>
        <v>0</v>
      </c>
      <c r="AI38" s="41">
        <f t="shared" si="2"/>
        <v>0</v>
      </c>
      <c r="AJ38" s="41">
        <f t="shared" si="3"/>
        <v>0</v>
      </c>
      <c r="AK38" s="41">
        <f t="shared" ca="1" si="17"/>
        <v>0</v>
      </c>
      <c r="AL38" s="38">
        <f t="shared" ca="1" si="18"/>
        <v>0</v>
      </c>
      <c r="AO38" s="1" t="str">
        <f ca="1">IF(A38=0,0,INDEX(OFFSET(Catégories!$D$21:$D$31,0,0,10,Catégories!$C$17),'Echantillon (6)'!C38,'Echantillon (6)'!B38))</f>
        <v xml:space="preserve">6.1 Fraction hygiénique </v>
      </c>
      <c r="AP38" s="38">
        <f t="shared" ca="1" si="4"/>
        <v>0</v>
      </c>
      <c r="AR38" s="19">
        <f t="shared" si="23"/>
        <v>0</v>
      </c>
      <c r="AS38" s="1">
        <f>IF(AR38=0,0,INDEX(Catégories!$D$20:$R$20,1,'Echantillon (6)'!AR38))</f>
        <v>0</v>
      </c>
      <c r="AT38" s="38">
        <f t="shared" ca="1" si="19"/>
        <v>0</v>
      </c>
      <c r="AU38" s="19">
        <f t="shared" si="24"/>
        <v>0</v>
      </c>
      <c r="AV38" s="1">
        <f>IF(AU38=0,0,INDEX(Catégories!$D$20:$R$20,1,'Echantillon (6)'!AU38))</f>
        <v>0</v>
      </c>
      <c r="AW38" s="38">
        <f t="shared" ca="1" si="26"/>
        <v>0</v>
      </c>
      <c r="AX38" s="38"/>
      <c r="AY38" s="40">
        <f t="shared" ca="1" si="20"/>
        <v>0</v>
      </c>
      <c r="AZ38" s="7"/>
      <c r="BA38" s="9">
        <f t="shared" ca="1" si="5"/>
        <v>0</v>
      </c>
      <c r="BC38" s="10">
        <f t="shared" ca="1" si="6"/>
        <v>0</v>
      </c>
      <c r="BD38" s="19">
        <f t="shared" si="25"/>
        <v>0</v>
      </c>
      <c r="BE38" s="1">
        <f>IF(BD38=0,0,INDEX(Catégories!$D$20:$R$20,1,'Echantillon (6)'!BD38))</f>
        <v>0</v>
      </c>
      <c r="BF38" s="38">
        <f t="shared" ca="1" si="21"/>
        <v>0</v>
      </c>
    </row>
    <row r="39" spans="1:58" x14ac:dyDescent="0.3">
      <c r="A39" s="53">
        <f t="shared" ca="1" si="22"/>
        <v>18</v>
      </c>
      <c r="B39" s="19">
        <f ca="1">IF(A39=0,0,HLOOKUP(A39-1,OFFSET(Catégories!$D$18:$D$19,0,0,2,Catégories!$C$17),2,TRUE))</f>
        <v>6</v>
      </c>
      <c r="C39" s="19">
        <f ca="1">IF(A39=0,0,A39-OFFSET(Catégories!$D$18,0,B39-1,,))</f>
        <v>2</v>
      </c>
      <c r="F39" s="1" t="str">
        <f ca="1">IF(A39=0,0,INDEX(Catégories!$D$20:$R$20,1,'Echantillon (6)'!B39))</f>
        <v>6. Textiles sanitaires</v>
      </c>
      <c r="G39" s="1" t="str">
        <f ca="1">IF(A39=0,0,INDEX(OFFSET(Catégories!$D$21:$D$31,0,0,10,Catégories!$C$17),'Echantillon (6)'!C39,'Echantillon (6)'!B39))</f>
        <v xml:space="preserve">6.2 Fraction papiers souillés </v>
      </c>
      <c r="I39" s="41">
        <v>0</v>
      </c>
      <c r="J39" s="41">
        <v>0</v>
      </c>
      <c r="K39" s="41">
        <f t="shared" si="7"/>
        <v>0</v>
      </c>
      <c r="L39" s="6"/>
      <c r="M39" s="38">
        <f t="shared" si="8"/>
        <v>0</v>
      </c>
      <c r="N39" s="38"/>
      <c r="O39" s="38">
        <f t="shared" si="9"/>
        <v>0</v>
      </c>
      <c r="Q39" s="41">
        <v>0</v>
      </c>
      <c r="R39" s="41">
        <v>0</v>
      </c>
      <c r="S39" s="41">
        <f t="shared" si="10"/>
        <v>0</v>
      </c>
      <c r="T39" s="6"/>
      <c r="U39" s="38">
        <f t="shared" si="11"/>
        <v>0</v>
      </c>
      <c r="V39" s="38"/>
      <c r="W39" s="38">
        <f t="shared" si="12"/>
        <v>0</v>
      </c>
      <c r="Y39" s="41">
        <v>0</v>
      </c>
      <c r="Z39" s="41">
        <v>0</v>
      </c>
      <c r="AA39" s="41">
        <f t="shared" si="13"/>
        <v>0</v>
      </c>
      <c r="AB39" s="6"/>
      <c r="AC39" s="38">
        <f t="shared" si="14"/>
        <v>0</v>
      </c>
      <c r="AD39" s="38"/>
      <c r="AE39" s="38">
        <f t="shared" si="15"/>
        <v>0</v>
      </c>
      <c r="AH39" s="41">
        <f t="shared" si="16"/>
        <v>0</v>
      </c>
      <c r="AI39" s="41">
        <f t="shared" si="2"/>
        <v>0</v>
      </c>
      <c r="AJ39" s="41">
        <f t="shared" si="3"/>
        <v>0</v>
      </c>
      <c r="AK39" s="41">
        <f t="shared" ca="1" si="17"/>
        <v>0</v>
      </c>
      <c r="AL39" s="38">
        <f t="shared" ca="1" si="18"/>
        <v>0</v>
      </c>
      <c r="AO39" s="1" t="str">
        <f ca="1">IF(A39=0,0,INDEX(OFFSET(Catégories!$D$21:$D$31,0,0,10,Catégories!$C$17),'Echantillon (6)'!C39,'Echantillon (6)'!B39))</f>
        <v xml:space="preserve">6.2 Fraction papiers souillés </v>
      </c>
      <c r="AP39" s="38">
        <f t="shared" ca="1" si="4"/>
        <v>0</v>
      </c>
      <c r="AR39" s="19">
        <f t="shared" si="23"/>
        <v>0</v>
      </c>
      <c r="AS39" s="1">
        <f>IF(AR39=0,0,INDEX(Catégories!$D$20:$R$20,1,'Echantillon (6)'!AR39))</f>
        <v>0</v>
      </c>
      <c r="AT39" s="38">
        <f t="shared" ca="1" si="19"/>
        <v>0</v>
      </c>
      <c r="AU39" s="19">
        <f t="shared" si="24"/>
        <v>0</v>
      </c>
      <c r="AV39" s="1">
        <f>IF(AU39=0,0,INDEX(Catégories!$D$20:$R$20,1,'Echantillon (6)'!AU39))</f>
        <v>0</v>
      </c>
      <c r="AW39" s="38">
        <f t="shared" ca="1" si="26"/>
        <v>0</v>
      </c>
      <c r="AX39" s="38"/>
      <c r="AY39" s="40">
        <f t="shared" ca="1" si="20"/>
        <v>0</v>
      </c>
      <c r="AZ39" s="7"/>
      <c r="BA39" s="9">
        <f t="shared" ca="1" si="5"/>
        <v>0</v>
      </c>
      <c r="BC39" s="10">
        <f t="shared" ca="1" si="6"/>
        <v>0</v>
      </c>
      <c r="BD39" s="19">
        <f t="shared" si="25"/>
        <v>0</v>
      </c>
      <c r="BE39" s="1">
        <f>IF(BD39=0,0,INDEX(Catégories!$D$20:$R$20,1,'Echantillon (6)'!BD39))</f>
        <v>0</v>
      </c>
      <c r="BF39" s="38">
        <f t="shared" ca="1" si="21"/>
        <v>0</v>
      </c>
    </row>
    <row r="40" spans="1:58" x14ac:dyDescent="0.3">
      <c r="A40" s="53">
        <f t="shared" ca="1" si="22"/>
        <v>19</v>
      </c>
      <c r="B40" s="19">
        <f ca="1">IF(A40=0,0,HLOOKUP(A40-1,OFFSET(Catégories!$D$18:$D$19,0,0,2,Catégories!$C$17),2,TRUE))</f>
        <v>7</v>
      </c>
      <c r="C40" s="19">
        <f ca="1">IF(A40=0,0,A40-OFFSET(Catégories!$D$18,0,B40-1,,))</f>
        <v>1</v>
      </c>
      <c r="F40" s="1" t="str">
        <f ca="1">IF(A40=0,0,INDEX(Catégories!$D$20:$R$20,1,'Echantillon (6)'!B40))</f>
        <v>7. Plastiques</v>
      </c>
      <c r="G40" s="1" t="str">
        <f ca="1">IF(A40=0,0,INDEX(OFFSET(Catégories!$D$21:$D$31,0,0,10,Catégories!$C$17),'Echantillon (6)'!C40,'Echantillon (6)'!B40))</f>
        <v>7,1 Sacs de caisse</v>
      </c>
      <c r="I40" s="41">
        <v>5</v>
      </c>
      <c r="J40" s="41">
        <v>0</v>
      </c>
      <c r="K40" s="41">
        <f t="shared" si="7"/>
        <v>5</v>
      </c>
      <c r="L40" s="6"/>
      <c r="M40" s="38">
        <f t="shared" ca="1" si="8"/>
        <v>1</v>
      </c>
      <c r="N40" s="38"/>
      <c r="O40" s="38">
        <f t="shared" si="9"/>
        <v>0.16129032258064516</v>
      </c>
      <c r="Q40" s="41">
        <v>5</v>
      </c>
      <c r="R40" s="41">
        <v>0</v>
      </c>
      <c r="S40" s="41">
        <f t="shared" si="10"/>
        <v>5</v>
      </c>
      <c r="T40" s="6"/>
      <c r="U40" s="38">
        <f t="shared" ca="1" si="11"/>
        <v>1</v>
      </c>
      <c r="V40" s="38"/>
      <c r="W40" s="38">
        <f t="shared" si="12"/>
        <v>0.30674846625766872</v>
      </c>
      <c r="Y40" s="41">
        <v>5</v>
      </c>
      <c r="Z40" s="41">
        <v>0</v>
      </c>
      <c r="AA40" s="41">
        <f t="shared" si="13"/>
        <v>5</v>
      </c>
      <c r="AB40" s="6"/>
      <c r="AC40" s="38">
        <f t="shared" ca="1" si="14"/>
        <v>1</v>
      </c>
      <c r="AD40" s="38"/>
      <c r="AE40" s="38">
        <f t="shared" si="15"/>
        <v>0.2824858757062147</v>
      </c>
      <c r="AH40" s="41">
        <f t="shared" si="16"/>
        <v>5</v>
      </c>
      <c r="AI40" s="41">
        <f t="shared" si="2"/>
        <v>63.680981595092028</v>
      </c>
      <c r="AJ40" s="41">
        <f t="shared" si="3"/>
        <v>46.915254237288138</v>
      </c>
      <c r="AK40" s="41">
        <f t="shared" ca="1" si="17"/>
        <v>115.59623583238016</v>
      </c>
      <c r="AL40" s="38">
        <f t="shared" ca="1" si="18"/>
        <v>1</v>
      </c>
      <c r="AO40" s="1" t="str">
        <f ca="1">IF(A40=0,0,INDEX(OFFSET(Catégories!$D$21:$D$31,0,0,10,Catégories!$C$17),'Echantillon (6)'!C40,'Echantillon (6)'!B40))</f>
        <v>7,1 Sacs de caisse</v>
      </c>
      <c r="AP40" s="38">
        <f t="shared" ca="1" si="4"/>
        <v>0.2101749742406912</v>
      </c>
      <c r="AR40" s="19">
        <f t="shared" si="23"/>
        <v>0</v>
      </c>
      <c r="AS40" s="1">
        <f>IF(AR40=0,0,INDEX(Catégories!$D$20:$R$20,1,'Echantillon (6)'!AR40))</f>
        <v>0</v>
      </c>
      <c r="AT40" s="38">
        <f t="shared" ca="1" si="19"/>
        <v>0</v>
      </c>
      <c r="AU40" s="19">
        <f t="shared" si="24"/>
        <v>0</v>
      </c>
      <c r="AV40" s="1">
        <f>IF(AU40=0,0,INDEX(Catégories!$D$20:$R$20,1,'Echantillon (6)'!AU40))</f>
        <v>0</v>
      </c>
      <c r="AW40" s="38">
        <f t="shared" ca="1" si="26"/>
        <v>0</v>
      </c>
      <c r="AX40" s="38"/>
      <c r="AY40" s="40">
        <f t="shared" ca="1" si="20"/>
        <v>0</v>
      </c>
      <c r="AZ40" s="7"/>
      <c r="BA40" s="9">
        <f t="shared" ca="1" si="5"/>
        <v>0</v>
      </c>
      <c r="BC40" s="10">
        <f t="shared" ca="1" si="6"/>
        <v>0</v>
      </c>
      <c r="BD40" s="19">
        <f t="shared" si="25"/>
        <v>0</v>
      </c>
      <c r="BE40" s="1">
        <f>IF(BD40=0,0,INDEX(Catégories!$D$20:$R$20,1,'Echantillon (6)'!BD40))</f>
        <v>0</v>
      </c>
      <c r="BF40" s="38">
        <f t="shared" ca="1" si="21"/>
        <v>0</v>
      </c>
    </row>
    <row r="41" spans="1:58" x14ac:dyDescent="0.3">
      <c r="A41" s="53">
        <f t="shared" ca="1" si="22"/>
        <v>20</v>
      </c>
      <c r="B41" s="19">
        <f ca="1">IF(A41=0,0,HLOOKUP(A41-1,OFFSET(Catégories!$D$18:$D$19,0,0,2,Catégories!$C$17),2,TRUE))</f>
        <v>7</v>
      </c>
      <c r="C41" s="19">
        <f ca="1">IF(A41=0,0,A41-OFFSET(Catégories!$D$18,0,B41-1,,))</f>
        <v>2</v>
      </c>
      <c r="F41" s="1" t="str">
        <f ca="1">IF(A41=0,0,INDEX(Catégories!$D$20:$R$20,1,'Echantillon (6)'!B41))</f>
        <v>7. Plastiques</v>
      </c>
      <c r="G41" s="1" t="str">
        <f ca="1">IF(A41=0,0,INDEX(OFFSET(Catégories!$D$21:$D$31,0,0,10,Catégories!$C$17),'Echantillon (6)'!C41,'Echantillon (6)'!B41))</f>
        <v xml:space="preserve">7.2 Autres films polyoléfines 
(PE et PP) </v>
      </c>
      <c r="I41" s="41">
        <v>0</v>
      </c>
      <c r="J41" s="41">
        <v>0</v>
      </c>
      <c r="K41" s="41">
        <f t="shared" si="7"/>
        <v>0</v>
      </c>
      <c r="L41" s="6"/>
      <c r="M41" s="38">
        <f t="shared" si="8"/>
        <v>0</v>
      </c>
      <c r="N41" s="38"/>
      <c r="O41" s="38">
        <f t="shared" si="9"/>
        <v>0</v>
      </c>
      <c r="Q41" s="41">
        <v>0</v>
      </c>
      <c r="R41" s="41">
        <v>0</v>
      </c>
      <c r="S41" s="41">
        <f t="shared" si="10"/>
        <v>0</v>
      </c>
      <c r="T41" s="6"/>
      <c r="U41" s="38">
        <f t="shared" si="11"/>
        <v>0</v>
      </c>
      <c r="V41" s="38"/>
      <c r="W41" s="38">
        <f t="shared" si="12"/>
        <v>0</v>
      </c>
      <c r="Y41" s="41">
        <v>0</v>
      </c>
      <c r="Z41" s="41">
        <v>0</v>
      </c>
      <c r="AA41" s="41">
        <f t="shared" si="13"/>
        <v>0</v>
      </c>
      <c r="AB41" s="6"/>
      <c r="AC41" s="38">
        <f t="shared" si="14"/>
        <v>0</v>
      </c>
      <c r="AD41" s="38"/>
      <c r="AE41" s="38">
        <f t="shared" si="15"/>
        <v>0</v>
      </c>
      <c r="AH41" s="41">
        <f t="shared" si="16"/>
        <v>0</v>
      </c>
      <c r="AI41" s="41">
        <f t="shared" si="2"/>
        <v>0</v>
      </c>
      <c r="AJ41" s="41">
        <f t="shared" si="3"/>
        <v>0</v>
      </c>
      <c r="AK41" s="41">
        <f t="shared" ca="1" si="17"/>
        <v>0</v>
      </c>
      <c r="AL41" s="38">
        <f t="shared" ca="1" si="18"/>
        <v>0</v>
      </c>
      <c r="AO41" s="1" t="str">
        <f ca="1">IF(A41=0,0,INDEX(OFFSET(Catégories!$D$21:$D$31,0,0,10,Catégories!$C$17),'Echantillon (6)'!C41,'Echantillon (6)'!B41))</f>
        <v xml:space="preserve">7.2 Autres films polyoléfines 
(PE et PP) </v>
      </c>
      <c r="AP41" s="38">
        <f t="shared" ca="1" si="4"/>
        <v>0</v>
      </c>
      <c r="AR41" s="19">
        <f t="shared" si="23"/>
        <v>0</v>
      </c>
      <c r="AS41" s="1">
        <f>IF(AR41=0,0,INDEX(Catégories!$D$20:$R$20,1,'Echantillon (6)'!AR41))</f>
        <v>0</v>
      </c>
      <c r="AT41" s="38">
        <f t="shared" ca="1" si="19"/>
        <v>0</v>
      </c>
      <c r="AU41" s="19">
        <f t="shared" si="24"/>
        <v>0</v>
      </c>
      <c r="AV41" s="1">
        <f>IF(AU41=0,0,INDEX(Catégories!$D$20:$R$20,1,'Echantillon (6)'!AU41))</f>
        <v>0</v>
      </c>
      <c r="AW41" s="38">
        <f t="shared" ca="1" si="26"/>
        <v>0</v>
      </c>
      <c r="AX41" s="38"/>
      <c r="AY41" s="40">
        <f t="shared" ca="1" si="20"/>
        <v>0</v>
      </c>
      <c r="AZ41" s="7"/>
      <c r="BA41" s="9">
        <f t="shared" ca="1" si="5"/>
        <v>0</v>
      </c>
      <c r="BC41" s="10">
        <f t="shared" ca="1" si="6"/>
        <v>0</v>
      </c>
      <c r="BD41" s="19">
        <f t="shared" si="25"/>
        <v>0</v>
      </c>
      <c r="BE41" s="1">
        <f>IF(BD41=0,0,INDEX(Catégories!$D$20:$R$20,1,'Echantillon (6)'!BD41))</f>
        <v>0</v>
      </c>
      <c r="BF41" s="38">
        <f t="shared" ca="1" si="21"/>
        <v>0</v>
      </c>
    </row>
    <row r="42" spans="1:58" x14ac:dyDescent="0.3">
      <c r="A42" s="53">
        <f t="shared" ca="1" si="22"/>
        <v>21</v>
      </c>
      <c r="B42" s="19">
        <f ca="1">IF(A42=0,0,HLOOKUP(A42-1,OFFSET(Catégories!$D$18:$D$19,0,0,2,Catégories!$C$17),2,TRUE))</f>
        <v>7</v>
      </c>
      <c r="C42" s="19">
        <f ca="1">IF(A42=0,0,A42-OFFSET(Catégories!$D$18,0,B42-1,,))</f>
        <v>3</v>
      </c>
      <c r="F42" s="1" t="str">
        <f ca="1">IF(A42=0,0,INDEX(Catégories!$D$20:$R$20,1,'Echantillon (6)'!B42))</f>
        <v>7. Plastiques</v>
      </c>
      <c r="G42" s="1" t="str">
        <f ca="1">IF(A42=0,0,INDEX(OFFSET(Catégories!$D$21:$D$31,0,0,10,Catégories!$C$17),'Echantillon (6)'!C42,'Echantillon (6)'!B42))</f>
        <v>7.3 Bouteilles d'eau</v>
      </c>
      <c r="I42" s="41">
        <v>0</v>
      </c>
      <c r="J42" s="41">
        <v>0</v>
      </c>
      <c r="K42" s="41">
        <f t="shared" si="7"/>
        <v>0</v>
      </c>
      <c r="L42" s="6"/>
      <c r="M42" s="38">
        <f t="shared" si="8"/>
        <v>0</v>
      </c>
      <c r="N42" s="38"/>
      <c r="O42" s="38">
        <f t="shared" si="9"/>
        <v>0</v>
      </c>
      <c r="Q42" s="41">
        <v>0</v>
      </c>
      <c r="R42" s="41">
        <v>0</v>
      </c>
      <c r="S42" s="41">
        <f t="shared" si="10"/>
        <v>0</v>
      </c>
      <c r="T42" s="6"/>
      <c r="U42" s="38">
        <f t="shared" si="11"/>
        <v>0</v>
      </c>
      <c r="V42" s="38"/>
      <c r="W42" s="38">
        <f t="shared" si="12"/>
        <v>0</v>
      </c>
      <c r="Y42" s="41">
        <v>0</v>
      </c>
      <c r="Z42" s="41">
        <v>0</v>
      </c>
      <c r="AA42" s="41">
        <f t="shared" si="13"/>
        <v>0</v>
      </c>
      <c r="AB42" s="6"/>
      <c r="AC42" s="38">
        <f t="shared" si="14"/>
        <v>0</v>
      </c>
      <c r="AD42" s="38"/>
      <c r="AE42" s="38">
        <f t="shared" si="15"/>
        <v>0</v>
      </c>
      <c r="AH42" s="41">
        <f t="shared" si="16"/>
        <v>0</v>
      </c>
      <c r="AI42" s="41">
        <f t="shared" si="2"/>
        <v>0</v>
      </c>
      <c r="AJ42" s="41">
        <f t="shared" si="3"/>
        <v>0</v>
      </c>
      <c r="AK42" s="41">
        <f t="shared" ca="1" si="17"/>
        <v>0</v>
      </c>
      <c r="AL42" s="38">
        <f t="shared" ca="1" si="18"/>
        <v>0</v>
      </c>
      <c r="AO42" s="1" t="str">
        <f ca="1">IF(A42=0,0,INDEX(OFFSET(Catégories!$D$21:$D$31,0,0,10,Catégories!$C$17),'Echantillon (6)'!C42,'Echantillon (6)'!B42))</f>
        <v>7.3 Bouteilles d'eau</v>
      </c>
      <c r="AP42" s="38">
        <f t="shared" ca="1" si="4"/>
        <v>0</v>
      </c>
      <c r="AR42" s="19">
        <f t="shared" si="23"/>
        <v>0</v>
      </c>
      <c r="AS42" s="1">
        <f>IF(AR42=0,0,INDEX(Catégories!$D$20:$R$20,1,'Echantillon (6)'!AR42))</f>
        <v>0</v>
      </c>
      <c r="AT42" s="38">
        <f t="shared" ca="1" si="19"/>
        <v>0</v>
      </c>
      <c r="AU42" s="19">
        <f t="shared" si="24"/>
        <v>0</v>
      </c>
      <c r="AV42" s="1">
        <f>IF(AU42=0,0,INDEX(Catégories!$D$20:$R$20,1,'Echantillon (6)'!AU42))</f>
        <v>0</v>
      </c>
      <c r="AW42" s="38">
        <f t="shared" ca="1" si="26"/>
        <v>0</v>
      </c>
      <c r="AX42" s="38"/>
      <c r="AY42" s="40">
        <f t="shared" ca="1" si="20"/>
        <v>0</v>
      </c>
      <c r="AZ42" s="7"/>
      <c r="BA42" s="9">
        <f t="shared" ca="1" si="5"/>
        <v>0</v>
      </c>
      <c r="BC42" s="10">
        <f t="shared" ca="1" si="6"/>
        <v>0</v>
      </c>
      <c r="BD42" s="19">
        <f t="shared" si="25"/>
        <v>0</v>
      </c>
      <c r="BE42" s="1">
        <f>IF(BD42=0,0,INDEX(Catégories!$D$20:$R$20,1,'Echantillon (6)'!BD42))</f>
        <v>0</v>
      </c>
      <c r="BF42" s="38">
        <f t="shared" ca="1" si="21"/>
        <v>0</v>
      </c>
    </row>
    <row r="43" spans="1:58" x14ac:dyDescent="0.3">
      <c r="A43" s="53">
        <f t="shared" ca="1" si="22"/>
        <v>22</v>
      </c>
      <c r="B43" s="19">
        <f ca="1">IF(A43=0,0,HLOOKUP(A43-1,OFFSET(Catégories!$D$18:$D$19,0,0,2,Catégories!$C$17),2,TRUE))</f>
        <v>7</v>
      </c>
      <c r="C43" s="19">
        <f ca="1">IF(A43=0,0,A43-OFFSET(Catégories!$D$18,0,B43-1,,))</f>
        <v>4</v>
      </c>
      <c r="F43" s="1" t="str">
        <f ca="1">IF(A43=0,0,INDEX(Catégories!$D$20:$R$20,1,'Echantillon (6)'!B43))</f>
        <v>7. Plastiques</v>
      </c>
      <c r="G43" s="1" t="str">
        <f ca="1">IF(A43=0,0,INDEX(OFFSET(Catégories!$D$21:$D$31,0,0,10,Catégories!$C$17),'Echantillon (6)'!C43,'Echantillon (6)'!B43))</f>
        <v xml:space="preserve">7.4 Bouteilles et flacons en PET </v>
      </c>
      <c r="I43" s="41">
        <v>0</v>
      </c>
      <c r="J43" s="41">
        <v>0</v>
      </c>
      <c r="K43" s="41">
        <f t="shared" si="7"/>
        <v>0</v>
      </c>
      <c r="L43" s="6"/>
      <c r="M43" s="38">
        <f t="shared" si="8"/>
        <v>0</v>
      </c>
      <c r="N43" s="38"/>
      <c r="O43" s="38">
        <f t="shared" si="9"/>
        <v>0</v>
      </c>
      <c r="Q43" s="41">
        <v>0</v>
      </c>
      <c r="R43" s="41">
        <v>0</v>
      </c>
      <c r="S43" s="41">
        <f t="shared" si="10"/>
        <v>0</v>
      </c>
      <c r="T43" s="6"/>
      <c r="U43" s="38">
        <f t="shared" si="11"/>
        <v>0</v>
      </c>
      <c r="V43" s="38"/>
      <c r="W43" s="38">
        <f t="shared" si="12"/>
        <v>0</v>
      </c>
      <c r="Y43" s="41">
        <v>0</v>
      </c>
      <c r="Z43" s="41">
        <v>0</v>
      </c>
      <c r="AA43" s="41">
        <f t="shared" si="13"/>
        <v>0</v>
      </c>
      <c r="AB43" s="6"/>
      <c r="AC43" s="38">
        <f t="shared" si="14"/>
        <v>0</v>
      </c>
      <c r="AD43" s="38"/>
      <c r="AE43" s="38">
        <f t="shared" si="15"/>
        <v>0</v>
      </c>
      <c r="AH43" s="41">
        <f t="shared" si="16"/>
        <v>0</v>
      </c>
      <c r="AI43" s="41">
        <f t="shared" si="2"/>
        <v>0</v>
      </c>
      <c r="AJ43" s="41">
        <f t="shared" si="3"/>
        <v>0</v>
      </c>
      <c r="AK43" s="41">
        <f t="shared" ca="1" si="17"/>
        <v>0</v>
      </c>
      <c r="AL43" s="38">
        <f t="shared" ca="1" si="18"/>
        <v>0</v>
      </c>
      <c r="AO43" s="1" t="str">
        <f ca="1">IF(A43=0,0,INDEX(OFFSET(Catégories!$D$21:$D$31,0,0,10,Catégories!$C$17),'Echantillon (6)'!C43,'Echantillon (6)'!B43))</f>
        <v xml:space="preserve">7.4 Bouteilles et flacons en PET </v>
      </c>
      <c r="AP43" s="38">
        <f t="shared" ca="1" si="4"/>
        <v>0</v>
      </c>
      <c r="AR43" s="19">
        <f t="shared" si="23"/>
        <v>0</v>
      </c>
      <c r="AS43" s="1">
        <f>IF(AR43=0,0,INDEX(Catégories!$D$20:$R$20,1,'Echantillon (6)'!AR43))</f>
        <v>0</v>
      </c>
      <c r="AT43" s="38">
        <f t="shared" ca="1" si="19"/>
        <v>0</v>
      </c>
      <c r="AU43" s="19">
        <f t="shared" si="24"/>
        <v>0</v>
      </c>
      <c r="AV43" s="1">
        <f>IF(AU43=0,0,INDEX(Catégories!$D$20:$R$20,1,'Echantillon (6)'!AU43))</f>
        <v>0</v>
      </c>
      <c r="AW43" s="38">
        <f t="shared" ca="1" si="26"/>
        <v>0</v>
      </c>
      <c r="AX43" s="38"/>
      <c r="AY43" s="40">
        <f t="shared" ca="1" si="20"/>
        <v>0</v>
      </c>
      <c r="AZ43" s="7"/>
      <c r="BA43" s="9">
        <f t="shared" ca="1" si="5"/>
        <v>0</v>
      </c>
      <c r="BC43" s="10">
        <f t="shared" ca="1" si="6"/>
        <v>0</v>
      </c>
      <c r="BD43" s="19">
        <f t="shared" si="25"/>
        <v>0</v>
      </c>
      <c r="BE43" s="1">
        <f>IF(BD43=0,0,INDEX(Catégories!$D$20:$R$20,1,'Echantillon (6)'!BD43))</f>
        <v>0</v>
      </c>
      <c r="BF43" s="38">
        <f t="shared" ca="1" si="21"/>
        <v>0</v>
      </c>
    </row>
    <row r="44" spans="1:58" x14ac:dyDescent="0.3">
      <c r="A44" s="53">
        <f t="shared" ca="1" si="22"/>
        <v>23</v>
      </c>
      <c r="B44" s="19">
        <f ca="1">IF(A44=0,0,HLOOKUP(A44-1,OFFSET(Catégories!$D$18:$D$19,0,0,2,Catégories!$C$17),2,TRUE))</f>
        <v>7</v>
      </c>
      <c r="C44" s="19">
        <f ca="1">IF(A44=0,0,A44-OFFSET(Catégories!$D$18,0,B44-1,,))</f>
        <v>5</v>
      </c>
      <c r="F44" s="1" t="str">
        <f ca="1">IF(A44=0,0,INDEX(Catégories!$D$20:$R$20,1,'Echantillon (6)'!B44))</f>
        <v>7. Plastiques</v>
      </c>
      <c r="G44" s="1" t="str">
        <f ca="1">IF(A44=0,0,INDEX(OFFSET(Catégories!$D$21:$D$31,0,0,10,Catégories!$C$17),'Echantillon (6)'!C44,'Echantillon (6)'!B44))</f>
        <v>7.5 Bouteilles et flacons polyoléfines</v>
      </c>
      <c r="I44" s="41">
        <v>0</v>
      </c>
      <c r="J44" s="41">
        <v>0</v>
      </c>
      <c r="K44" s="41">
        <f t="shared" si="7"/>
        <v>0</v>
      </c>
      <c r="L44" s="6"/>
      <c r="M44" s="38">
        <f t="shared" si="8"/>
        <v>0</v>
      </c>
      <c r="N44" s="38"/>
      <c r="O44" s="38">
        <f t="shared" si="9"/>
        <v>0</v>
      </c>
      <c r="Q44" s="41">
        <v>0</v>
      </c>
      <c r="R44" s="41">
        <v>0</v>
      </c>
      <c r="S44" s="41">
        <f t="shared" si="10"/>
        <v>0</v>
      </c>
      <c r="T44" s="6"/>
      <c r="U44" s="38">
        <f t="shared" si="11"/>
        <v>0</v>
      </c>
      <c r="V44" s="38"/>
      <c r="W44" s="38">
        <f t="shared" si="12"/>
        <v>0</v>
      </c>
      <c r="Y44" s="41">
        <v>0</v>
      </c>
      <c r="Z44" s="41">
        <v>0</v>
      </c>
      <c r="AA44" s="41">
        <f t="shared" si="13"/>
        <v>0</v>
      </c>
      <c r="AB44" s="6"/>
      <c r="AC44" s="38">
        <f t="shared" si="14"/>
        <v>0</v>
      </c>
      <c r="AD44" s="38"/>
      <c r="AE44" s="38">
        <f t="shared" si="15"/>
        <v>0</v>
      </c>
      <c r="AH44" s="41">
        <f t="shared" si="16"/>
        <v>0</v>
      </c>
      <c r="AI44" s="41">
        <f t="shared" si="2"/>
        <v>0</v>
      </c>
      <c r="AJ44" s="41">
        <f t="shared" si="3"/>
        <v>0</v>
      </c>
      <c r="AK44" s="41">
        <f t="shared" ca="1" si="17"/>
        <v>0</v>
      </c>
      <c r="AL44" s="38">
        <f t="shared" ca="1" si="18"/>
        <v>0</v>
      </c>
      <c r="AO44" s="1" t="str">
        <f ca="1">IF(A44=0,0,INDEX(OFFSET(Catégories!$D$21:$D$31,0,0,10,Catégories!$C$17),'Echantillon (6)'!C44,'Echantillon (6)'!B44))</f>
        <v>7.5 Bouteilles et flacons polyoléfines</v>
      </c>
      <c r="AP44" s="38">
        <f t="shared" ca="1" si="4"/>
        <v>0</v>
      </c>
      <c r="AT44" s="38">
        <f t="shared" ca="1" si="19"/>
        <v>0</v>
      </c>
      <c r="AW44" s="36"/>
      <c r="AX44" s="36"/>
      <c r="AY44" s="40">
        <f t="shared" si="20"/>
        <v>0</v>
      </c>
      <c r="BA44" s="9">
        <f t="shared" ca="1" si="5"/>
        <v>0</v>
      </c>
      <c r="BC44" s="10">
        <f t="shared" ca="1" si="6"/>
        <v>0</v>
      </c>
      <c r="BF44" s="38">
        <f t="shared" ca="1" si="21"/>
        <v>0</v>
      </c>
    </row>
    <row r="45" spans="1:58" x14ac:dyDescent="0.3">
      <c r="A45" s="53">
        <f t="shared" ca="1" si="22"/>
        <v>24</v>
      </c>
      <c r="B45" s="19">
        <f ca="1">IF(A45=0,0,HLOOKUP(A45-1,OFFSET(Catégories!$D$18:$D$19,0,0,2,Catégories!$C$17),2,TRUE))</f>
        <v>7</v>
      </c>
      <c r="C45" s="19">
        <f ca="1">IF(A45=0,0,A45-OFFSET(Catégories!$D$18,0,B45-1,,))</f>
        <v>6</v>
      </c>
      <c r="F45" s="1" t="str">
        <f ca="1">IF(A45=0,0,INDEX(Catégories!$D$20:$R$20,1,'Echantillon (6)'!B45))</f>
        <v>7. Plastiques</v>
      </c>
      <c r="G45" s="1" t="str">
        <f ca="1">IF(A45=0,0,INDEX(OFFSET(Catégories!$D$21:$D$31,0,0,10,Catégories!$C$17),'Echantillon (6)'!C45,'Echantillon (6)'!B45))</f>
        <v>7.6 Emballage polystyrène expansé</v>
      </c>
      <c r="I45" s="41">
        <v>0</v>
      </c>
      <c r="J45" s="41">
        <v>0</v>
      </c>
      <c r="K45" s="41">
        <f t="shared" si="7"/>
        <v>0</v>
      </c>
      <c r="L45" s="6"/>
      <c r="M45" s="38">
        <f t="shared" si="8"/>
        <v>0</v>
      </c>
      <c r="N45" s="38"/>
      <c r="O45" s="38">
        <f t="shared" si="9"/>
        <v>0</v>
      </c>
      <c r="Q45" s="41">
        <v>0</v>
      </c>
      <c r="R45" s="41">
        <v>0</v>
      </c>
      <c r="S45" s="41">
        <f t="shared" si="10"/>
        <v>0</v>
      </c>
      <c r="T45" s="6"/>
      <c r="U45" s="38">
        <f t="shared" si="11"/>
        <v>0</v>
      </c>
      <c r="V45" s="38"/>
      <c r="W45" s="38">
        <f t="shared" si="12"/>
        <v>0</v>
      </c>
      <c r="Y45" s="41">
        <v>0</v>
      </c>
      <c r="Z45" s="41">
        <v>0</v>
      </c>
      <c r="AA45" s="41">
        <f t="shared" si="13"/>
        <v>0</v>
      </c>
      <c r="AB45" s="6"/>
      <c r="AC45" s="38">
        <f t="shared" si="14"/>
        <v>0</v>
      </c>
      <c r="AD45" s="38"/>
      <c r="AE45" s="38">
        <f t="shared" si="15"/>
        <v>0</v>
      </c>
      <c r="AH45" s="41">
        <f t="shared" si="16"/>
        <v>0</v>
      </c>
      <c r="AI45" s="41">
        <f t="shared" si="2"/>
        <v>0</v>
      </c>
      <c r="AJ45" s="41">
        <f t="shared" si="3"/>
        <v>0</v>
      </c>
      <c r="AK45" s="41">
        <f t="shared" ca="1" si="17"/>
        <v>0</v>
      </c>
      <c r="AL45" s="38">
        <f t="shared" ca="1" si="18"/>
        <v>0</v>
      </c>
      <c r="AO45" s="1" t="str">
        <f ca="1">IF(A45=0,0,INDEX(OFFSET(Catégories!$D$21:$D$31,0,0,10,Catégories!$C$17),'Echantillon (6)'!C45,'Echantillon (6)'!B45))</f>
        <v>7.6 Emballage polystyrène expansé</v>
      </c>
      <c r="AP45" s="38">
        <f t="shared" ca="1" si="4"/>
        <v>0</v>
      </c>
      <c r="AT45" s="38">
        <f t="shared" ca="1" si="19"/>
        <v>0</v>
      </c>
      <c r="AW45" s="36"/>
      <c r="AX45" s="36"/>
      <c r="AY45" s="40">
        <f t="shared" si="20"/>
        <v>0</v>
      </c>
      <c r="BA45" s="9">
        <f t="shared" ca="1" si="5"/>
        <v>0</v>
      </c>
      <c r="BC45" s="10">
        <f t="shared" ca="1" si="6"/>
        <v>0</v>
      </c>
      <c r="BF45" s="38">
        <f t="shared" ca="1" si="21"/>
        <v>0</v>
      </c>
    </row>
    <row r="46" spans="1:58" x14ac:dyDescent="0.3">
      <c r="A46" s="53">
        <f t="shared" ca="1" si="22"/>
        <v>25</v>
      </c>
      <c r="B46" s="19">
        <f ca="1">IF(A46=0,0,HLOOKUP(A46-1,OFFSET(Catégories!$D$18:$D$19,0,0,2,Catégories!$C$17),2,TRUE))</f>
        <v>7</v>
      </c>
      <c r="C46" s="19">
        <f ca="1">IF(A46=0,0,A46-OFFSET(Catégories!$D$18,0,B46-1,,))</f>
        <v>7</v>
      </c>
      <c r="F46" s="1" t="str">
        <f ca="1">IF(A46=0,0,INDEX(Catégories!$D$20:$R$20,1,'Echantillon (6)'!B46))</f>
        <v>7. Plastiques</v>
      </c>
      <c r="G46" s="1" t="str">
        <f ca="1">IF(A46=0,0,INDEX(OFFSET(Catégories!$D$21:$D$31,0,0,10,Catégories!$C$17),'Echantillon (6)'!C46,'Echantillon (6)'!B46))</f>
        <v>7.7 Autres emballages plastiques</v>
      </c>
      <c r="I46" s="41">
        <v>0</v>
      </c>
      <c r="J46" s="41">
        <v>0</v>
      </c>
      <c r="K46" s="41">
        <f t="shared" si="7"/>
        <v>0</v>
      </c>
      <c r="L46" s="6"/>
      <c r="M46" s="38">
        <f t="shared" si="8"/>
        <v>0</v>
      </c>
      <c r="N46" s="38"/>
      <c r="O46" s="38">
        <f t="shared" si="9"/>
        <v>0</v>
      </c>
      <c r="Q46" s="41">
        <v>0</v>
      </c>
      <c r="R46" s="41">
        <v>0</v>
      </c>
      <c r="S46" s="41">
        <f t="shared" si="10"/>
        <v>0</v>
      </c>
      <c r="T46" s="6"/>
      <c r="U46" s="38">
        <f t="shared" si="11"/>
        <v>0</v>
      </c>
      <c r="V46" s="38"/>
      <c r="W46" s="38">
        <f t="shared" si="12"/>
        <v>0</v>
      </c>
      <c r="Y46" s="41">
        <v>0</v>
      </c>
      <c r="Z46" s="41">
        <v>0</v>
      </c>
      <c r="AA46" s="41">
        <f t="shared" si="13"/>
        <v>0</v>
      </c>
      <c r="AB46" s="6"/>
      <c r="AC46" s="38">
        <f t="shared" si="14"/>
        <v>0</v>
      </c>
      <c r="AD46" s="38"/>
      <c r="AE46" s="38">
        <f t="shared" si="15"/>
        <v>0</v>
      </c>
      <c r="AH46" s="41">
        <f t="shared" si="16"/>
        <v>0</v>
      </c>
      <c r="AI46" s="41">
        <f t="shared" si="2"/>
        <v>0</v>
      </c>
      <c r="AJ46" s="41">
        <f t="shared" si="3"/>
        <v>0</v>
      </c>
      <c r="AK46" s="41">
        <f t="shared" ca="1" si="17"/>
        <v>0</v>
      </c>
      <c r="AL46" s="38">
        <f t="shared" ca="1" si="18"/>
        <v>0</v>
      </c>
      <c r="AO46" s="1" t="str">
        <f ca="1">IF(A46=0,0,INDEX(OFFSET(Catégories!$D$21:$D$31,0,0,10,Catégories!$C$17),'Echantillon (6)'!C46,'Echantillon (6)'!B46))</f>
        <v>7.7 Autres emballages plastiques</v>
      </c>
      <c r="AP46" s="38">
        <f t="shared" ca="1" si="4"/>
        <v>0</v>
      </c>
      <c r="AT46" s="38">
        <f t="shared" ca="1" si="19"/>
        <v>0</v>
      </c>
      <c r="AW46" s="36"/>
      <c r="AX46" s="36"/>
      <c r="AY46" s="40">
        <f t="shared" si="20"/>
        <v>0</v>
      </c>
      <c r="BA46" s="9">
        <f t="shared" ca="1" si="5"/>
        <v>0</v>
      </c>
      <c r="BC46" s="10">
        <f t="shared" ca="1" si="6"/>
        <v>0</v>
      </c>
      <c r="BF46" s="38">
        <f t="shared" ca="1" si="21"/>
        <v>0</v>
      </c>
    </row>
    <row r="47" spans="1:58" x14ac:dyDescent="0.3">
      <c r="A47" s="53">
        <f t="shared" ca="1" si="22"/>
        <v>26</v>
      </c>
      <c r="B47" s="19">
        <f ca="1">IF(A47=0,0,HLOOKUP(A47-1,OFFSET(Catégories!$D$18:$D$19,0,0,2,Catégories!$C$17),2,TRUE))</f>
        <v>7</v>
      </c>
      <c r="C47" s="19">
        <f ca="1">IF(A47=0,0,A47-OFFSET(Catégories!$D$18,0,B47-1,,))</f>
        <v>8</v>
      </c>
      <c r="F47" s="1" t="str">
        <f ca="1">IF(A47=0,0,INDEX(Catégories!$D$20:$R$20,1,'Echantillon (6)'!B47))</f>
        <v>7. Plastiques</v>
      </c>
      <c r="G47" s="1" t="str">
        <f ca="1">IF(A47=0,0,INDEX(OFFSET(Catégories!$D$21:$D$31,0,0,10,Catégories!$C$17),'Echantillon (6)'!C47,'Echantillon (6)'!B47))</f>
        <v>7.8 Autres plastiques</v>
      </c>
      <c r="I47" s="41">
        <v>0</v>
      </c>
      <c r="J47" s="41">
        <v>0</v>
      </c>
      <c r="K47" s="41">
        <f t="shared" si="7"/>
        <v>0</v>
      </c>
      <c r="L47" s="6"/>
      <c r="M47" s="38">
        <f t="shared" si="8"/>
        <v>0</v>
      </c>
      <c r="N47" s="38"/>
      <c r="O47" s="38">
        <f t="shared" si="9"/>
        <v>0</v>
      </c>
      <c r="Q47" s="41">
        <v>0</v>
      </c>
      <c r="R47" s="41">
        <v>0</v>
      </c>
      <c r="S47" s="41">
        <f t="shared" si="10"/>
        <v>0</v>
      </c>
      <c r="T47" s="6"/>
      <c r="U47" s="38">
        <f t="shared" si="11"/>
        <v>0</v>
      </c>
      <c r="V47" s="38"/>
      <c r="W47" s="38">
        <f t="shared" si="12"/>
        <v>0</v>
      </c>
      <c r="Y47" s="41">
        <v>0</v>
      </c>
      <c r="Z47" s="41">
        <v>0</v>
      </c>
      <c r="AA47" s="41">
        <f t="shared" si="13"/>
        <v>0</v>
      </c>
      <c r="AB47" s="6"/>
      <c r="AC47" s="38">
        <f t="shared" si="14"/>
        <v>0</v>
      </c>
      <c r="AD47" s="38"/>
      <c r="AE47" s="38">
        <f t="shared" si="15"/>
        <v>0</v>
      </c>
      <c r="AH47" s="41">
        <f t="shared" si="16"/>
        <v>0</v>
      </c>
      <c r="AI47" s="41">
        <f t="shared" si="2"/>
        <v>0</v>
      </c>
      <c r="AJ47" s="41">
        <f t="shared" si="3"/>
        <v>0</v>
      </c>
      <c r="AK47" s="41">
        <f t="shared" ca="1" si="17"/>
        <v>0</v>
      </c>
      <c r="AL47" s="38">
        <f t="shared" ca="1" si="18"/>
        <v>0</v>
      </c>
      <c r="AO47" s="1" t="str">
        <f ca="1">IF(A47=0,0,INDEX(OFFSET(Catégories!$D$21:$D$31,0,0,10,Catégories!$C$17),'Echantillon (6)'!C47,'Echantillon (6)'!B47))</f>
        <v>7.8 Autres plastiques</v>
      </c>
      <c r="AP47" s="38">
        <f t="shared" ca="1" si="4"/>
        <v>0</v>
      </c>
      <c r="AT47" s="38">
        <f t="shared" ca="1" si="19"/>
        <v>0</v>
      </c>
      <c r="AW47" s="36"/>
      <c r="AX47" s="36"/>
      <c r="AY47" s="40">
        <f t="shared" si="20"/>
        <v>0</v>
      </c>
      <c r="BA47" s="9">
        <f t="shared" ca="1" si="5"/>
        <v>0</v>
      </c>
      <c r="BC47" s="10">
        <f t="shared" ca="1" si="6"/>
        <v>0</v>
      </c>
      <c r="BF47" s="38">
        <f t="shared" ca="1" si="21"/>
        <v>0</v>
      </c>
    </row>
    <row r="48" spans="1:58" x14ac:dyDescent="0.3">
      <c r="A48" s="53">
        <f t="shared" ca="1" si="22"/>
        <v>27</v>
      </c>
      <c r="B48" s="19">
        <f ca="1">IF(A48=0,0,HLOOKUP(A48-1,OFFSET(Catégories!$D$18:$D$19,0,0,2,Catégories!$C$17),2,TRUE))</f>
        <v>8</v>
      </c>
      <c r="C48" s="19">
        <f ca="1">IF(A48=0,0,A48-OFFSET(Catégories!$D$18,0,B48-1,,))</f>
        <v>1</v>
      </c>
      <c r="F48" s="1" t="str">
        <f ca="1">IF(A48=0,0,INDEX(Catégories!$D$20:$R$20,1,'Echantillon (6)'!B48))</f>
        <v>8. Combustibles non classés</v>
      </c>
      <c r="G48" s="1" t="str">
        <f ca="1">IF(A48=0,0,INDEX(OFFSET(Catégories!$D$21:$D$31,0,0,10,Catégories!$C$17),'Echantillon (6)'!C48,'Echantillon (6)'!B48))</f>
        <v>8.1 Emballages en bois</v>
      </c>
      <c r="I48" s="41">
        <v>0</v>
      </c>
      <c r="J48" s="41">
        <v>0</v>
      </c>
      <c r="K48" s="41">
        <f t="shared" si="7"/>
        <v>0</v>
      </c>
      <c r="L48" s="6"/>
      <c r="M48" s="38">
        <f t="shared" si="8"/>
        <v>0</v>
      </c>
      <c r="N48" s="38"/>
      <c r="O48" s="38">
        <f t="shared" si="9"/>
        <v>0</v>
      </c>
      <c r="Q48" s="41">
        <v>0</v>
      </c>
      <c r="R48" s="41">
        <v>0</v>
      </c>
      <c r="S48" s="41">
        <f t="shared" si="10"/>
        <v>0</v>
      </c>
      <c r="T48" s="6"/>
      <c r="U48" s="38">
        <f t="shared" si="11"/>
        <v>0</v>
      </c>
      <c r="V48" s="38"/>
      <c r="W48" s="38">
        <f t="shared" si="12"/>
        <v>0</v>
      </c>
      <c r="Y48" s="41">
        <v>0</v>
      </c>
      <c r="Z48" s="41">
        <v>0</v>
      </c>
      <c r="AA48" s="41">
        <f t="shared" si="13"/>
        <v>0</v>
      </c>
      <c r="AB48" s="6"/>
      <c r="AC48" s="38">
        <f t="shared" si="14"/>
        <v>0</v>
      </c>
      <c r="AD48" s="38"/>
      <c r="AE48" s="38">
        <f t="shared" si="15"/>
        <v>0</v>
      </c>
      <c r="AH48" s="41">
        <f t="shared" si="16"/>
        <v>0</v>
      </c>
      <c r="AI48" s="41">
        <f t="shared" si="2"/>
        <v>0</v>
      </c>
      <c r="AJ48" s="41">
        <f t="shared" si="3"/>
        <v>0</v>
      </c>
      <c r="AK48" s="41">
        <f t="shared" ca="1" si="17"/>
        <v>0</v>
      </c>
      <c r="AL48" s="38">
        <f t="shared" ca="1" si="18"/>
        <v>0</v>
      </c>
      <c r="AO48" s="1" t="str">
        <f ca="1">IF(A48=0,0,INDEX(OFFSET(Catégories!$D$21:$D$31,0,0,10,Catégories!$C$17),'Echantillon (6)'!C48,'Echantillon (6)'!B48))</f>
        <v>8.1 Emballages en bois</v>
      </c>
      <c r="AP48" s="38">
        <f t="shared" ca="1" si="4"/>
        <v>0</v>
      </c>
      <c r="AT48" s="38">
        <f t="shared" ca="1" si="19"/>
        <v>0</v>
      </c>
      <c r="AW48" s="36"/>
      <c r="AX48" s="36"/>
      <c r="AY48" s="40">
        <f t="shared" si="20"/>
        <v>0</v>
      </c>
      <c r="BA48" s="9">
        <f t="shared" ca="1" si="5"/>
        <v>0</v>
      </c>
      <c r="BC48" s="10">
        <f t="shared" ca="1" si="6"/>
        <v>0</v>
      </c>
      <c r="BF48" s="38">
        <f t="shared" ca="1" si="21"/>
        <v>0</v>
      </c>
    </row>
    <row r="49" spans="1:58" x14ac:dyDescent="0.3">
      <c r="A49" s="53">
        <f t="shared" ca="1" si="22"/>
        <v>28</v>
      </c>
      <c r="B49" s="19">
        <f ca="1">IF(A49=0,0,HLOOKUP(A49-1,OFFSET(Catégories!$D$18:$D$19,0,0,2,Catégories!$C$17),2,TRUE))</f>
        <v>8</v>
      </c>
      <c r="C49" s="19">
        <f ca="1">IF(A49=0,0,A49-OFFSET(Catégories!$D$18,0,B49-1,,))</f>
        <v>2</v>
      </c>
      <c r="F49" s="1" t="str">
        <f ca="1">IF(A49=0,0,INDEX(Catégories!$D$20:$R$20,1,'Echantillon (6)'!B49))</f>
        <v>8. Combustibles non classés</v>
      </c>
      <c r="G49" s="1" t="str">
        <f ca="1">IF(A49=0,0,INDEX(OFFSET(Catégories!$D$21:$D$31,0,0,10,Catégories!$C$17),'Echantillon (6)'!C49,'Echantillon (6)'!B49))</f>
        <v>8.2 Autres combustibles</v>
      </c>
      <c r="I49" s="41">
        <v>0</v>
      </c>
      <c r="J49" s="41">
        <v>0</v>
      </c>
      <c r="K49" s="41">
        <f t="shared" si="7"/>
        <v>0</v>
      </c>
      <c r="L49" s="6"/>
      <c r="M49" s="38">
        <f t="shared" si="8"/>
        <v>0</v>
      </c>
      <c r="N49" s="38"/>
      <c r="O49" s="38">
        <f t="shared" si="9"/>
        <v>0</v>
      </c>
      <c r="Q49" s="41">
        <v>0</v>
      </c>
      <c r="R49" s="41">
        <v>0</v>
      </c>
      <c r="S49" s="41">
        <f t="shared" si="10"/>
        <v>0</v>
      </c>
      <c r="T49" s="6"/>
      <c r="U49" s="38">
        <f t="shared" si="11"/>
        <v>0</v>
      </c>
      <c r="V49" s="38"/>
      <c r="W49" s="38">
        <f t="shared" si="12"/>
        <v>0</v>
      </c>
      <c r="Y49" s="41">
        <v>0</v>
      </c>
      <c r="Z49" s="41">
        <v>0</v>
      </c>
      <c r="AA49" s="41">
        <f t="shared" si="13"/>
        <v>0</v>
      </c>
      <c r="AB49" s="6"/>
      <c r="AC49" s="38">
        <f t="shared" si="14"/>
        <v>0</v>
      </c>
      <c r="AD49" s="38"/>
      <c r="AE49" s="38">
        <f t="shared" si="15"/>
        <v>0</v>
      </c>
      <c r="AH49" s="41">
        <f t="shared" si="16"/>
        <v>0</v>
      </c>
      <c r="AI49" s="41">
        <f t="shared" si="2"/>
        <v>0</v>
      </c>
      <c r="AJ49" s="41">
        <f t="shared" si="3"/>
        <v>0</v>
      </c>
      <c r="AK49" s="41">
        <f t="shared" ca="1" si="17"/>
        <v>0</v>
      </c>
      <c r="AL49" s="38">
        <f t="shared" ca="1" si="18"/>
        <v>0</v>
      </c>
      <c r="AO49" s="1" t="str">
        <f ca="1">IF(A49=0,0,INDEX(OFFSET(Catégories!$D$21:$D$31,0,0,10,Catégories!$C$17),'Echantillon (6)'!C49,'Echantillon (6)'!B49))</f>
        <v>8.2 Autres combustibles</v>
      </c>
      <c r="AP49" s="38">
        <f t="shared" ca="1" si="4"/>
        <v>0</v>
      </c>
      <c r="AT49" s="38">
        <f t="shared" ca="1" si="19"/>
        <v>0</v>
      </c>
      <c r="AW49" s="36"/>
      <c r="AX49" s="36"/>
      <c r="AY49" s="40">
        <f t="shared" si="20"/>
        <v>0</v>
      </c>
      <c r="BA49" s="9">
        <f t="shared" ca="1" si="5"/>
        <v>0</v>
      </c>
      <c r="BC49" s="10">
        <f t="shared" ca="1" si="6"/>
        <v>0</v>
      </c>
      <c r="BF49" s="38">
        <f t="shared" ca="1" si="21"/>
        <v>0</v>
      </c>
    </row>
    <row r="50" spans="1:58" x14ac:dyDescent="0.3">
      <c r="A50" s="53">
        <f t="shared" ca="1" si="22"/>
        <v>29</v>
      </c>
      <c r="B50" s="19">
        <f ca="1">IF(A50=0,0,HLOOKUP(A50-1,OFFSET(Catégories!$D$18:$D$19,0,0,2,Catégories!$C$17),2,TRUE))</f>
        <v>9</v>
      </c>
      <c r="C50" s="19">
        <f ca="1">IF(A50=0,0,A50-OFFSET(Catégories!$D$18,0,B50-1,,))</f>
        <v>1</v>
      </c>
      <c r="F50" s="1" t="str">
        <f ca="1">IF(A50=0,0,INDEX(Catégories!$D$20:$R$20,1,'Echantillon (6)'!B50))</f>
        <v>9. Verre</v>
      </c>
      <c r="G50" s="1" t="str">
        <f ca="1">IF(A50=0,0,INDEX(OFFSET(Catégories!$D$21:$D$31,0,0,10,Catégories!$C$17),'Echantillon (6)'!C50,'Echantillon (6)'!B50))</f>
        <v>9.1 Emballages en verre incolore</v>
      </c>
      <c r="I50" s="41">
        <v>0</v>
      </c>
      <c r="J50" s="41">
        <v>0</v>
      </c>
      <c r="K50" s="41">
        <f t="shared" si="7"/>
        <v>0</v>
      </c>
      <c r="L50" s="6"/>
      <c r="M50" s="38">
        <f t="shared" si="8"/>
        <v>0</v>
      </c>
      <c r="N50" s="38"/>
      <c r="O50" s="38">
        <f t="shared" si="9"/>
        <v>0</v>
      </c>
      <c r="Q50" s="41">
        <v>0</v>
      </c>
      <c r="R50" s="41">
        <v>0</v>
      </c>
      <c r="S50" s="41">
        <f t="shared" si="10"/>
        <v>0</v>
      </c>
      <c r="T50" s="6"/>
      <c r="U50" s="38">
        <f t="shared" si="11"/>
        <v>0</v>
      </c>
      <c r="V50" s="38"/>
      <c r="W50" s="38">
        <f t="shared" si="12"/>
        <v>0</v>
      </c>
      <c r="Y50" s="41">
        <v>0</v>
      </c>
      <c r="Z50" s="41">
        <v>0</v>
      </c>
      <c r="AA50" s="41">
        <f t="shared" si="13"/>
        <v>0</v>
      </c>
      <c r="AB50" s="6"/>
      <c r="AC50" s="38">
        <f t="shared" si="14"/>
        <v>0</v>
      </c>
      <c r="AD50" s="38"/>
      <c r="AE50" s="38">
        <f t="shared" si="15"/>
        <v>0</v>
      </c>
      <c r="AH50" s="41">
        <f t="shared" si="16"/>
        <v>0</v>
      </c>
      <c r="AI50" s="41">
        <f t="shared" si="2"/>
        <v>0</v>
      </c>
      <c r="AJ50" s="41">
        <f t="shared" si="3"/>
        <v>0</v>
      </c>
      <c r="AK50" s="41">
        <f t="shared" ca="1" si="17"/>
        <v>0</v>
      </c>
      <c r="AL50" s="38">
        <f t="shared" ca="1" si="18"/>
        <v>0</v>
      </c>
      <c r="AO50" s="1" t="str">
        <f ca="1">IF(A50=0,0,INDEX(OFFSET(Catégories!$D$21:$D$31,0,0,10,Catégories!$C$17),'Echantillon (6)'!C50,'Echantillon (6)'!B50))</f>
        <v>9.1 Emballages en verre incolore</v>
      </c>
      <c r="AP50" s="38">
        <f t="shared" ca="1" si="4"/>
        <v>0</v>
      </c>
      <c r="AT50" s="38">
        <f t="shared" ca="1" si="19"/>
        <v>0</v>
      </c>
      <c r="AW50" s="36"/>
      <c r="AX50" s="36"/>
      <c r="AY50" s="40">
        <f t="shared" si="20"/>
        <v>0</v>
      </c>
      <c r="BA50" s="9">
        <f t="shared" ca="1" si="5"/>
        <v>0</v>
      </c>
      <c r="BC50" s="10">
        <f t="shared" ca="1" si="6"/>
        <v>0</v>
      </c>
      <c r="BF50" s="38">
        <f t="shared" ca="1" si="21"/>
        <v>0</v>
      </c>
    </row>
    <row r="51" spans="1:58" x14ac:dyDescent="0.3">
      <c r="A51" s="53">
        <f t="shared" ca="1" si="22"/>
        <v>30</v>
      </c>
      <c r="B51" s="19">
        <f ca="1">IF(A51=0,0,HLOOKUP(A51-1,OFFSET(Catégories!$D$18:$D$19,0,0,2,Catégories!$C$17),2,TRUE))</f>
        <v>9</v>
      </c>
      <c r="C51" s="19">
        <f ca="1">IF(A51=0,0,A51-OFFSET(Catégories!$D$18,0,B51-1,,))</f>
        <v>2</v>
      </c>
      <c r="F51" s="1" t="str">
        <f ca="1">IF(A51=0,0,INDEX(Catégories!$D$20:$R$20,1,'Echantillon (6)'!B51))</f>
        <v>9. Verre</v>
      </c>
      <c r="G51" s="1" t="str">
        <f ca="1">IF(A51=0,0,INDEX(OFFSET(Catégories!$D$21:$D$31,0,0,10,Catégories!$C$17),'Echantillon (6)'!C51,'Echantillon (6)'!B51))</f>
        <v xml:space="preserve">9.2 Emballages en verre de couleur </v>
      </c>
      <c r="I51" s="41">
        <v>0</v>
      </c>
      <c r="J51" s="41">
        <v>0</v>
      </c>
      <c r="K51" s="41">
        <f t="shared" si="7"/>
        <v>0</v>
      </c>
      <c r="L51" s="6"/>
      <c r="M51" s="38">
        <f t="shared" si="8"/>
        <v>0</v>
      </c>
      <c r="N51" s="38"/>
      <c r="O51" s="38">
        <f t="shared" si="9"/>
        <v>0</v>
      </c>
      <c r="Q51" s="41">
        <v>0</v>
      </c>
      <c r="R51" s="41">
        <v>0</v>
      </c>
      <c r="S51" s="41">
        <f t="shared" si="10"/>
        <v>0</v>
      </c>
      <c r="T51" s="6"/>
      <c r="U51" s="38">
        <f t="shared" si="11"/>
        <v>0</v>
      </c>
      <c r="V51" s="38"/>
      <c r="W51" s="38">
        <f t="shared" si="12"/>
        <v>0</v>
      </c>
      <c r="Y51" s="41">
        <v>0</v>
      </c>
      <c r="Z51" s="41">
        <v>0</v>
      </c>
      <c r="AA51" s="41">
        <f t="shared" si="13"/>
        <v>0</v>
      </c>
      <c r="AB51" s="6"/>
      <c r="AC51" s="38">
        <f t="shared" si="14"/>
        <v>0</v>
      </c>
      <c r="AD51" s="38"/>
      <c r="AE51" s="38">
        <f t="shared" si="15"/>
        <v>0</v>
      </c>
      <c r="AH51" s="41">
        <f t="shared" si="16"/>
        <v>0</v>
      </c>
      <c r="AI51" s="41">
        <f t="shared" si="2"/>
        <v>0</v>
      </c>
      <c r="AJ51" s="41">
        <f t="shared" si="3"/>
        <v>0</v>
      </c>
      <c r="AK51" s="41">
        <f t="shared" ca="1" si="17"/>
        <v>0</v>
      </c>
      <c r="AL51" s="38">
        <f t="shared" ca="1" si="18"/>
        <v>0</v>
      </c>
      <c r="AO51" s="1" t="str">
        <f ca="1">IF(A51=0,0,INDEX(OFFSET(Catégories!$D$21:$D$31,0,0,10,Catégories!$C$17),'Echantillon (6)'!C51,'Echantillon (6)'!B51))</f>
        <v xml:space="preserve">9.2 Emballages en verre de couleur </v>
      </c>
      <c r="AP51" s="38">
        <f t="shared" ca="1" si="4"/>
        <v>0</v>
      </c>
      <c r="AT51" s="38">
        <f t="shared" ca="1" si="19"/>
        <v>0</v>
      </c>
      <c r="AW51" s="36"/>
      <c r="AX51" s="36"/>
      <c r="AY51" s="40">
        <f t="shared" si="20"/>
        <v>0</v>
      </c>
      <c r="BA51" s="9">
        <f t="shared" ca="1" si="5"/>
        <v>0</v>
      </c>
      <c r="BC51" s="10">
        <f t="shared" ca="1" si="6"/>
        <v>0</v>
      </c>
      <c r="BF51" s="38">
        <f t="shared" ca="1" si="21"/>
        <v>0</v>
      </c>
    </row>
    <row r="52" spans="1:58" x14ac:dyDescent="0.3">
      <c r="A52" s="53">
        <f t="shared" ca="1" si="22"/>
        <v>31</v>
      </c>
      <c r="B52" s="19">
        <f ca="1">IF(A52=0,0,HLOOKUP(A52-1,OFFSET(Catégories!$D$18:$D$19,0,0,2,Catégories!$C$17),2,TRUE))</f>
        <v>9</v>
      </c>
      <c r="C52" s="19">
        <f ca="1">IF(A52=0,0,A52-OFFSET(Catégories!$D$18,0,B52-1,,))</f>
        <v>3</v>
      </c>
      <c r="F52" s="1" t="str">
        <f ca="1">IF(A52=0,0,INDEX(Catégories!$D$20:$R$20,1,'Echantillon (6)'!B52))</f>
        <v>9. Verre</v>
      </c>
      <c r="G52" s="1" t="str">
        <f ca="1">IF(A52=0,0,INDEX(OFFSET(Catégories!$D$21:$D$31,0,0,10,Catégories!$C$17),'Echantillon (6)'!C52,'Echantillon (6)'!B52))</f>
        <v>9.3 Autres verres</v>
      </c>
      <c r="I52" s="41">
        <v>0</v>
      </c>
      <c r="J52" s="41">
        <v>0</v>
      </c>
      <c r="K52" s="41">
        <f t="shared" si="7"/>
        <v>0</v>
      </c>
      <c r="L52" s="6"/>
      <c r="M52" s="38">
        <f t="shared" si="8"/>
        <v>0</v>
      </c>
      <c r="N52" s="38"/>
      <c r="O52" s="38">
        <f t="shared" si="9"/>
        <v>0</v>
      </c>
      <c r="Q52" s="41">
        <v>0</v>
      </c>
      <c r="R52" s="41">
        <v>0</v>
      </c>
      <c r="S52" s="41">
        <f t="shared" si="10"/>
        <v>0</v>
      </c>
      <c r="T52" s="6"/>
      <c r="U52" s="38">
        <f t="shared" si="11"/>
        <v>0</v>
      </c>
      <c r="V52" s="38"/>
      <c r="W52" s="38">
        <f t="shared" si="12"/>
        <v>0</v>
      </c>
      <c r="Y52" s="41">
        <v>0</v>
      </c>
      <c r="Z52" s="41">
        <v>0</v>
      </c>
      <c r="AA52" s="41">
        <f t="shared" si="13"/>
        <v>0</v>
      </c>
      <c r="AB52" s="6"/>
      <c r="AC52" s="38">
        <f t="shared" si="14"/>
        <v>0</v>
      </c>
      <c r="AD52" s="38"/>
      <c r="AE52" s="38">
        <f t="shared" si="15"/>
        <v>0</v>
      </c>
      <c r="AH52" s="41">
        <f t="shared" si="16"/>
        <v>0</v>
      </c>
      <c r="AI52" s="41">
        <f t="shared" si="2"/>
        <v>0</v>
      </c>
      <c r="AJ52" s="41">
        <f t="shared" si="3"/>
        <v>0</v>
      </c>
      <c r="AK52" s="41">
        <f t="shared" ca="1" si="17"/>
        <v>0</v>
      </c>
      <c r="AL52" s="38">
        <f t="shared" ca="1" si="18"/>
        <v>0</v>
      </c>
      <c r="AO52" s="1" t="str">
        <f ca="1">IF(A52=0,0,INDEX(OFFSET(Catégories!$D$21:$D$31,0,0,10,Catégories!$C$17),'Echantillon (6)'!C52,'Echantillon (6)'!B52))</f>
        <v>9.3 Autres verres</v>
      </c>
      <c r="AP52" s="38">
        <f t="shared" ca="1" si="4"/>
        <v>0</v>
      </c>
      <c r="AT52" s="38">
        <f t="shared" ca="1" si="19"/>
        <v>0</v>
      </c>
      <c r="AW52" s="36"/>
      <c r="AX52" s="36"/>
      <c r="AY52" s="40">
        <f t="shared" si="20"/>
        <v>0</v>
      </c>
      <c r="BA52" s="9">
        <f t="shared" ca="1" si="5"/>
        <v>0</v>
      </c>
      <c r="BC52" s="10">
        <f t="shared" ca="1" si="6"/>
        <v>0</v>
      </c>
      <c r="BF52" s="38">
        <f t="shared" ca="1" si="21"/>
        <v>0</v>
      </c>
    </row>
    <row r="53" spans="1:58" x14ac:dyDescent="0.3">
      <c r="A53" s="53">
        <f t="shared" ca="1" si="22"/>
        <v>32</v>
      </c>
      <c r="B53" s="19">
        <f ca="1">IF(A53=0,0,HLOOKUP(A53-1,OFFSET(Catégories!$D$18:$D$19,0,0,2,Catégories!$C$17),2,TRUE))</f>
        <v>10</v>
      </c>
      <c r="C53" s="19">
        <f ca="1">IF(A53=0,0,A53-OFFSET(Catégories!$D$18,0,B53-1,,))</f>
        <v>1</v>
      </c>
      <c r="F53" s="1" t="str">
        <f ca="1">IF(A53=0,0,INDEX(Catégories!$D$20:$R$20,1,'Echantillon (6)'!B53))</f>
        <v>10. Métaux</v>
      </c>
      <c r="G53" s="1" t="str">
        <f ca="1">IF(A53=0,0,INDEX(OFFSET(Catégories!$D$21:$D$31,0,0,10,Catégories!$C$17),'Echantillon (6)'!C53,'Echantillon (6)'!B53))</f>
        <v>10.1 Canettes métaux ferreux</v>
      </c>
      <c r="I53" s="41">
        <v>0</v>
      </c>
      <c r="J53" s="41">
        <v>0</v>
      </c>
      <c r="K53" s="41">
        <f t="shared" si="7"/>
        <v>0</v>
      </c>
      <c r="L53" s="6"/>
      <c r="M53" s="38">
        <f t="shared" si="8"/>
        <v>0</v>
      </c>
      <c r="N53" s="38"/>
      <c r="O53" s="38">
        <f t="shared" si="9"/>
        <v>0</v>
      </c>
      <c r="Q53" s="41">
        <v>0</v>
      </c>
      <c r="R53" s="41">
        <v>0</v>
      </c>
      <c r="S53" s="41">
        <f t="shared" si="10"/>
        <v>0</v>
      </c>
      <c r="T53" s="6"/>
      <c r="U53" s="38">
        <f t="shared" si="11"/>
        <v>0</v>
      </c>
      <c r="V53" s="38"/>
      <c r="W53" s="38">
        <f t="shared" si="12"/>
        <v>0</v>
      </c>
      <c r="Y53" s="41">
        <v>0</v>
      </c>
      <c r="Z53" s="41">
        <v>0</v>
      </c>
      <c r="AA53" s="41">
        <f t="shared" si="13"/>
        <v>0</v>
      </c>
      <c r="AB53" s="6"/>
      <c r="AC53" s="38">
        <f t="shared" si="14"/>
        <v>0</v>
      </c>
      <c r="AD53" s="38"/>
      <c r="AE53" s="38">
        <f t="shared" si="15"/>
        <v>0</v>
      </c>
      <c r="AH53" s="41">
        <f t="shared" si="16"/>
        <v>0</v>
      </c>
      <c r="AI53" s="41">
        <f t="shared" si="2"/>
        <v>0</v>
      </c>
      <c r="AJ53" s="41">
        <f t="shared" si="3"/>
        <v>0</v>
      </c>
      <c r="AK53" s="41">
        <f t="shared" ca="1" si="17"/>
        <v>0</v>
      </c>
      <c r="AL53" s="38">
        <f t="shared" ca="1" si="18"/>
        <v>0</v>
      </c>
      <c r="AO53" s="1" t="str">
        <f ca="1">IF(A53=0,0,INDEX(OFFSET(Catégories!$D$21:$D$31,0,0,10,Catégories!$C$17),'Echantillon (6)'!C53,'Echantillon (6)'!B53))</f>
        <v>10.1 Canettes métaux ferreux</v>
      </c>
      <c r="AP53" s="38">
        <f t="shared" ca="1" si="4"/>
        <v>0</v>
      </c>
      <c r="AT53" s="38">
        <f t="shared" ca="1" si="19"/>
        <v>0</v>
      </c>
      <c r="AW53" s="36"/>
      <c r="AX53" s="36"/>
      <c r="AY53" s="40">
        <f t="shared" si="20"/>
        <v>0</v>
      </c>
      <c r="BA53" s="9">
        <f t="shared" ca="1" si="5"/>
        <v>0</v>
      </c>
      <c r="BC53" s="10">
        <f t="shared" ca="1" si="6"/>
        <v>0</v>
      </c>
      <c r="BF53" s="38">
        <f t="shared" ca="1" si="21"/>
        <v>0</v>
      </c>
    </row>
    <row r="54" spans="1:58" x14ac:dyDescent="0.3">
      <c r="A54" s="53">
        <f t="shared" ca="1" si="22"/>
        <v>33</v>
      </c>
      <c r="B54" s="19">
        <f ca="1">IF(A54=0,0,HLOOKUP(A54-1,OFFSET(Catégories!$D$18:$D$19,0,0,2,Catégories!$C$17),2,TRUE))</f>
        <v>10</v>
      </c>
      <c r="C54" s="19">
        <f ca="1">IF(A54=0,0,A54-OFFSET(Catégories!$D$18,0,B54-1,,))</f>
        <v>2</v>
      </c>
      <c r="F54" s="1" t="str">
        <f ca="1">IF(A54=0,0,INDEX(Catégories!$D$20:$R$20,1,'Echantillon (6)'!B54))</f>
        <v>10. Métaux</v>
      </c>
      <c r="G54" s="1" t="str">
        <f ca="1">IF(A54=0,0,INDEX(OFFSET(Catégories!$D$21:$D$31,0,0,10,Catégories!$C$17),'Echantillon (6)'!C54,'Echantillon (6)'!B54))</f>
        <v>10.2 Autres emballages métaux ferreux</v>
      </c>
      <c r="I54" s="41">
        <v>0</v>
      </c>
      <c r="J54" s="41">
        <v>0</v>
      </c>
      <c r="K54" s="41">
        <f t="shared" si="7"/>
        <v>0</v>
      </c>
      <c r="L54" s="6"/>
      <c r="M54" s="38">
        <f t="shared" si="8"/>
        <v>0</v>
      </c>
      <c r="N54" s="38"/>
      <c r="O54" s="38">
        <f t="shared" si="9"/>
        <v>0</v>
      </c>
      <c r="Q54" s="41">
        <v>0</v>
      </c>
      <c r="R54" s="41">
        <v>0</v>
      </c>
      <c r="S54" s="41">
        <f t="shared" si="10"/>
        <v>0</v>
      </c>
      <c r="T54" s="6"/>
      <c r="U54" s="38">
        <f t="shared" si="11"/>
        <v>0</v>
      </c>
      <c r="V54" s="38"/>
      <c r="W54" s="38">
        <f t="shared" si="12"/>
        <v>0</v>
      </c>
      <c r="Y54" s="41">
        <v>0</v>
      </c>
      <c r="Z54" s="41">
        <v>0</v>
      </c>
      <c r="AA54" s="41">
        <f t="shared" si="13"/>
        <v>0</v>
      </c>
      <c r="AB54" s="6"/>
      <c r="AC54" s="38">
        <f t="shared" si="14"/>
        <v>0</v>
      </c>
      <c r="AD54" s="38"/>
      <c r="AE54" s="38">
        <f t="shared" si="15"/>
        <v>0</v>
      </c>
      <c r="AH54" s="41">
        <f t="shared" si="16"/>
        <v>0</v>
      </c>
      <c r="AI54" s="41">
        <f t="shared" si="2"/>
        <v>0</v>
      </c>
      <c r="AJ54" s="41">
        <f t="shared" si="3"/>
        <v>0</v>
      </c>
      <c r="AK54" s="41">
        <f t="shared" ca="1" si="17"/>
        <v>0</v>
      </c>
      <c r="AL54" s="38">
        <f t="shared" ca="1" si="18"/>
        <v>0</v>
      </c>
      <c r="AO54" s="1" t="str">
        <f ca="1">IF(A54=0,0,INDEX(OFFSET(Catégories!$D$21:$D$31,0,0,10,Catégories!$C$17),'Echantillon (6)'!C54,'Echantillon (6)'!B54))</f>
        <v>10.2 Autres emballages métaux ferreux</v>
      </c>
      <c r="AP54" s="38">
        <f t="shared" ca="1" si="4"/>
        <v>0</v>
      </c>
      <c r="AT54" s="38">
        <f t="shared" ca="1" si="19"/>
        <v>0</v>
      </c>
      <c r="AW54" s="36"/>
      <c r="AX54" s="36"/>
      <c r="AY54" s="40">
        <f t="shared" si="20"/>
        <v>0</v>
      </c>
      <c r="BA54" s="9">
        <f t="shared" ca="1" si="5"/>
        <v>0</v>
      </c>
      <c r="BC54" s="10">
        <f t="shared" ref="BC54:BC85" ca="1" si="27">IF(AU54=$A$16,$G$18/($G$12/($G$11-$K$17)),(AY54/($AY$17/$G$17)/($G$12/($G$11-$K$17)))+SUMPRODUCT((AK$22:AK$91)*($B$22:$B$91=$AU54)))</f>
        <v>0</v>
      </c>
      <c r="BF54" s="38">
        <f t="shared" ca="1" si="21"/>
        <v>0</v>
      </c>
    </row>
    <row r="55" spans="1:58" x14ac:dyDescent="0.3">
      <c r="A55" s="53">
        <f t="shared" ca="1" si="22"/>
        <v>34</v>
      </c>
      <c r="B55" s="19">
        <f ca="1">IF(A55=0,0,HLOOKUP(A55-1,OFFSET(Catégories!$D$18:$D$19,0,0,2,Catégories!$C$17),2,TRUE))</f>
        <v>10</v>
      </c>
      <c r="C55" s="19">
        <f ca="1">IF(A55=0,0,A55-OFFSET(Catégories!$D$18,0,B55-1,,))</f>
        <v>3</v>
      </c>
      <c r="F55" s="1" t="str">
        <f ca="1">IF(A55=0,0,INDEX(Catégories!$D$20:$R$20,1,'Echantillon (6)'!B55))</f>
        <v>10. Métaux</v>
      </c>
      <c r="G55" s="1" t="str">
        <f ca="1">IF(A55=0,0,INDEX(OFFSET(Catégories!$D$21:$D$31,0,0,10,Catégories!$C$17),'Echantillon (6)'!C55,'Echantillon (6)'!B55))</f>
        <v>10.3 Canettes aluminium</v>
      </c>
      <c r="I55" s="41">
        <v>0</v>
      </c>
      <c r="J55" s="41">
        <v>0</v>
      </c>
      <c r="K55" s="41">
        <f t="shared" si="7"/>
        <v>0</v>
      </c>
      <c r="L55" s="6"/>
      <c r="M55" s="38">
        <f t="shared" si="8"/>
        <v>0</v>
      </c>
      <c r="N55" s="38"/>
      <c r="O55" s="38">
        <f t="shared" si="9"/>
        <v>0</v>
      </c>
      <c r="Q55" s="41">
        <v>0</v>
      </c>
      <c r="R55" s="41">
        <v>0</v>
      </c>
      <c r="S55" s="41">
        <f t="shared" si="10"/>
        <v>0</v>
      </c>
      <c r="T55" s="6"/>
      <c r="U55" s="38">
        <f t="shared" si="11"/>
        <v>0</v>
      </c>
      <c r="V55" s="38"/>
      <c r="W55" s="38">
        <f t="shared" si="12"/>
        <v>0</v>
      </c>
      <c r="Y55" s="41">
        <v>0</v>
      </c>
      <c r="Z55" s="41">
        <v>0</v>
      </c>
      <c r="AA55" s="41">
        <f t="shared" si="13"/>
        <v>0</v>
      </c>
      <c r="AB55" s="6"/>
      <c r="AC55" s="38">
        <f t="shared" si="14"/>
        <v>0</v>
      </c>
      <c r="AD55" s="38"/>
      <c r="AE55" s="38">
        <f t="shared" si="15"/>
        <v>0</v>
      </c>
      <c r="AH55" s="41">
        <f t="shared" si="16"/>
        <v>0</v>
      </c>
      <c r="AI55" s="41">
        <f t="shared" si="2"/>
        <v>0</v>
      </c>
      <c r="AJ55" s="41">
        <f t="shared" si="3"/>
        <v>0</v>
      </c>
      <c r="AK55" s="41">
        <f t="shared" ca="1" si="17"/>
        <v>0</v>
      </c>
      <c r="AL55" s="38">
        <f t="shared" ca="1" si="18"/>
        <v>0</v>
      </c>
      <c r="AO55" s="1" t="str">
        <f ca="1">IF(A55=0,0,INDEX(OFFSET(Catégories!$D$21:$D$31,0,0,10,Catégories!$C$17),'Echantillon (6)'!C55,'Echantillon (6)'!B55))</f>
        <v>10.3 Canettes aluminium</v>
      </c>
      <c r="AP55" s="38">
        <f t="shared" ca="1" si="4"/>
        <v>0</v>
      </c>
      <c r="AT55" s="38">
        <f t="shared" ca="1" si="19"/>
        <v>0</v>
      </c>
      <c r="AW55" s="36"/>
      <c r="AX55" s="36"/>
      <c r="AY55" s="40">
        <f t="shared" si="20"/>
        <v>0</v>
      </c>
      <c r="BA55" s="9">
        <f t="shared" ca="1" si="5"/>
        <v>0</v>
      </c>
      <c r="BC55" s="10">
        <f t="shared" ca="1" si="27"/>
        <v>0</v>
      </c>
      <c r="BF55" s="38">
        <f t="shared" ca="1" si="21"/>
        <v>0</v>
      </c>
    </row>
    <row r="56" spans="1:58" x14ac:dyDescent="0.3">
      <c r="A56" s="53">
        <f t="shared" ca="1" si="22"/>
        <v>35</v>
      </c>
      <c r="B56" s="19">
        <f ca="1">IF(A56=0,0,HLOOKUP(A56-1,OFFSET(Catégories!$D$18:$D$19,0,0,2,Catégories!$C$17),2,TRUE))</f>
        <v>10</v>
      </c>
      <c r="C56" s="19">
        <f ca="1">IF(A56=0,0,A56-OFFSET(Catégories!$D$18,0,B56-1,,))</f>
        <v>4</v>
      </c>
      <c r="F56" s="1" t="str">
        <f ca="1">IF(A56=0,0,INDEX(Catégories!$D$20:$R$20,1,'Echantillon (6)'!B56))</f>
        <v>10. Métaux</v>
      </c>
      <c r="G56" s="1" t="str">
        <f ca="1">IF(A56=0,0,INDEX(OFFSET(Catégories!$D$21:$D$31,0,0,10,Catégories!$C$17),'Echantillon (6)'!C56,'Echantillon (6)'!B56))</f>
        <v>10.4 Autres emballages aluminium</v>
      </c>
      <c r="I56" s="41">
        <v>0</v>
      </c>
      <c r="J56" s="41">
        <v>0</v>
      </c>
      <c r="K56" s="41">
        <f t="shared" si="7"/>
        <v>0</v>
      </c>
      <c r="L56" s="6"/>
      <c r="M56" s="38">
        <f t="shared" si="8"/>
        <v>0</v>
      </c>
      <c r="N56" s="38"/>
      <c r="O56" s="38">
        <f t="shared" si="9"/>
        <v>0</v>
      </c>
      <c r="Q56" s="41">
        <v>0</v>
      </c>
      <c r="R56" s="41">
        <v>0</v>
      </c>
      <c r="S56" s="41">
        <f t="shared" si="10"/>
        <v>0</v>
      </c>
      <c r="T56" s="6"/>
      <c r="U56" s="38">
        <f t="shared" si="11"/>
        <v>0</v>
      </c>
      <c r="V56" s="38"/>
      <c r="W56" s="38">
        <f t="shared" si="12"/>
        <v>0</v>
      </c>
      <c r="Y56" s="41">
        <v>0</v>
      </c>
      <c r="Z56" s="41">
        <v>0</v>
      </c>
      <c r="AA56" s="41">
        <f t="shared" si="13"/>
        <v>0</v>
      </c>
      <c r="AB56" s="6"/>
      <c r="AC56" s="38">
        <f t="shared" si="14"/>
        <v>0</v>
      </c>
      <c r="AD56" s="38"/>
      <c r="AE56" s="38">
        <f t="shared" si="15"/>
        <v>0</v>
      </c>
      <c r="AH56" s="41">
        <f t="shared" si="16"/>
        <v>0</v>
      </c>
      <c r="AI56" s="41">
        <f t="shared" si="2"/>
        <v>0</v>
      </c>
      <c r="AJ56" s="41">
        <f t="shared" si="3"/>
        <v>0</v>
      </c>
      <c r="AK56" s="41">
        <f t="shared" ca="1" si="17"/>
        <v>0</v>
      </c>
      <c r="AL56" s="38">
        <f t="shared" ca="1" si="18"/>
        <v>0</v>
      </c>
      <c r="AO56" s="1" t="str">
        <f ca="1">IF(A56=0,0,INDEX(OFFSET(Catégories!$D$21:$D$31,0,0,10,Catégories!$C$17),'Echantillon (6)'!C56,'Echantillon (6)'!B56))</f>
        <v>10.4 Autres emballages aluminium</v>
      </c>
      <c r="AP56" s="38">
        <f t="shared" ca="1" si="4"/>
        <v>0</v>
      </c>
      <c r="AT56" s="38">
        <f t="shared" ca="1" si="19"/>
        <v>0</v>
      </c>
      <c r="AW56" s="36"/>
      <c r="AX56" s="36"/>
      <c r="AY56" s="40">
        <f t="shared" si="20"/>
        <v>0</v>
      </c>
      <c r="BA56" s="9">
        <f t="shared" ca="1" si="5"/>
        <v>0</v>
      </c>
      <c r="BC56" s="10">
        <f t="shared" ca="1" si="27"/>
        <v>0</v>
      </c>
      <c r="BF56" s="38">
        <f t="shared" ca="1" si="21"/>
        <v>0</v>
      </c>
    </row>
    <row r="57" spans="1:58" x14ac:dyDescent="0.3">
      <c r="A57" s="53">
        <f t="shared" ca="1" si="22"/>
        <v>36</v>
      </c>
      <c r="B57" s="19">
        <f ca="1">IF(A57=0,0,HLOOKUP(A57-1,OFFSET(Catégories!$D$18:$D$19,0,0,2,Catégories!$C$17),2,TRUE))</f>
        <v>10</v>
      </c>
      <c r="C57" s="19">
        <f ca="1">IF(A57=0,0,A57-OFFSET(Catégories!$D$18,0,B57-1,,))</f>
        <v>5</v>
      </c>
      <c r="F57" s="1" t="str">
        <f ca="1">IF(A57=0,0,INDEX(Catégories!$D$20:$R$20,1,'Echantillon (6)'!B57))</f>
        <v>10. Métaux</v>
      </c>
      <c r="G57" s="1" t="str">
        <f ca="1">IF(A57=0,0,INDEX(OFFSET(Catégories!$D$21:$D$31,0,0,10,Catégories!$C$17),'Echantillon (6)'!C57,'Echantillon (6)'!B57))</f>
        <v>10.5 Autres métaux ferreux</v>
      </c>
      <c r="I57" s="41">
        <v>0</v>
      </c>
      <c r="J57" s="41">
        <v>0</v>
      </c>
      <c r="K57" s="41">
        <f t="shared" si="7"/>
        <v>0</v>
      </c>
      <c r="L57" s="6"/>
      <c r="M57" s="38">
        <f t="shared" si="8"/>
        <v>0</v>
      </c>
      <c r="N57" s="38"/>
      <c r="O57" s="38">
        <f t="shared" si="9"/>
        <v>0</v>
      </c>
      <c r="Q57" s="41">
        <v>0</v>
      </c>
      <c r="R57" s="41">
        <v>0</v>
      </c>
      <c r="S57" s="41">
        <f t="shared" si="10"/>
        <v>0</v>
      </c>
      <c r="T57" s="6"/>
      <c r="U57" s="38">
        <f t="shared" si="11"/>
        <v>0</v>
      </c>
      <c r="V57" s="38"/>
      <c r="W57" s="38">
        <f t="shared" si="12"/>
        <v>0</v>
      </c>
      <c r="Y57" s="41">
        <v>0</v>
      </c>
      <c r="Z57" s="41">
        <v>0</v>
      </c>
      <c r="AA57" s="41">
        <f t="shared" si="13"/>
        <v>0</v>
      </c>
      <c r="AB57" s="6"/>
      <c r="AC57" s="38">
        <f t="shared" si="14"/>
        <v>0</v>
      </c>
      <c r="AD57" s="38"/>
      <c r="AE57" s="38">
        <f t="shared" si="15"/>
        <v>0</v>
      </c>
      <c r="AH57" s="41">
        <f t="shared" si="16"/>
        <v>0</v>
      </c>
      <c r="AI57" s="41">
        <f t="shared" si="2"/>
        <v>0</v>
      </c>
      <c r="AJ57" s="41">
        <f t="shared" si="3"/>
        <v>0</v>
      </c>
      <c r="AK57" s="41">
        <f t="shared" ca="1" si="17"/>
        <v>0</v>
      </c>
      <c r="AL57" s="38">
        <f t="shared" ca="1" si="18"/>
        <v>0</v>
      </c>
      <c r="AO57" s="1" t="str">
        <f ca="1">IF(A57=0,0,INDEX(OFFSET(Catégories!$D$21:$D$31,0,0,10,Catégories!$C$17),'Echantillon (6)'!C57,'Echantillon (6)'!B57))</f>
        <v>10.5 Autres métaux ferreux</v>
      </c>
      <c r="AP57" s="38">
        <f t="shared" ca="1" si="4"/>
        <v>0</v>
      </c>
      <c r="AT57" s="38">
        <f t="shared" ca="1" si="19"/>
        <v>0</v>
      </c>
      <c r="AW57" s="36"/>
      <c r="AX57" s="36"/>
      <c r="AY57" s="40">
        <f t="shared" si="20"/>
        <v>0</v>
      </c>
      <c r="BA57" s="9">
        <f t="shared" ca="1" si="5"/>
        <v>0</v>
      </c>
      <c r="BC57" s="10">
        <f t="shared" ca="1" si="27"/>
        <v>0</v>
      </c>
      <c r="BF57" s="38">
        <f t="shared" ca="1" si="21"/>
        <v>0</v>
      </c>
    </row>
    <row r="58" spans="1:58" x14ac:dyDescent="0.3">
      <c r="A58" s="53">
        <f t="shared" ca="1" si="22"/>
        <v>37</v>
      </c>
      <c r="B58" s="19">
        <f ca="1">IF(A58=0,0,HLOOKUP(A58-1,OFFSET(Catégories!$D$18:$D$19,0,0,2,Catégories!$C$17),2,TRUE))</f>
        <v>10</v>
      </c>
      <c r="C58" s="19">
        <f ca="1">IF(A58=0,0,A58-OFFSET(Catégories!$D$18,0,B58-1,,))</f>
        <v>6</v>
      </c>
      <c r="F58" s="1" t="str">
        <f ca="1">IF(A58=0,0,INDEX(Catégories!$D$20:$R$20,1,'Echantillon (6)'!B58))</f>
        <v>10. Métaux</v>
      </c>
      <c r="G58" s="1" t="str">
        <f ca="1">IF(A58=0,0,INDEX(OFFSET(Catégories!$D$21:$D$31,0,0,10,Catégories!$C$17),'Echantillon (6)'!C58,'Echantillon (6)'!B58))</f>
        <v>10.6 Autres métaux</v>
      </c>
      <c r="I58" s="41">
        <v>0</v>
      </c>
      <c r="J58" s="41">
        <v>0</v>
      </c>
      <c r="K58" s="41">
        <f t="shared" si="7"/>
        <v>0</v>
      </c>
      <c r="L58" s="6"/>
      <c r="M58" s="38">
        <f t="shared" si="8"/>
        <v>0</v>
      </c>
      <c r="N58" s="38"/>
      <c r="O58" s="38">
        <f t="shared" si="9"/>
        <v>0</v>
      </c>
      <c r="Q58" s="41">
        <v>0</v>
      </c>
      <c r="R58" s="41">
        <v>0</v>
      </c>
      <c r="S58" s="41">
        <f t="shared" si="10"/>
        <v>0</v>
      </c>
      <c r="T58" s="6"/>
      <c r="U58" s="38">
        <f t="shared" si="11"/>
        <v>0</v>
      </c>
      <c r="V58" s="38"/>
      <c r="W58" s="38">
        <f t="shared" si="12"/>
        <v>0</v>
      </c>
      <c r="Y58" s="41">
        <v>0</v>
      </c>
      <c r="Z58" s="41">
        <v>0</v>
      </c>
      <c r="AA58" s="41">
        <f t="shared" si="13"/>
        <v>0</v>
      </c>
      <c r="AB58" s="6"/>
      <c r="AC58" s="38">
        <f t="shared" si="14"/>
        <v>0</v>
      </c>
      <c r="AD58" s="38"/>
      <c r="AE58" s="38">
        <f t="shared" si="15"/>
        <v>0</v>
      </c>
      <c r="AH58" s="41">
        <f t="shared" si="16"/>
        <v>0</v>
      </c>
      <c r="AI58" s="41">
        <f t="shared" si="2"/>
        <v>0</v>
      </c>
      <c r="AJ58" s="41">
        <f t="shared" si="3"/>
        <v>0</v>
      </c>
      <c r="AK58" s="41">
        <f t="shared" ca="1" si="17"/>
        <v>0</v>
      </c>
      <c r="AL58" s="38">
        <f t="shared" ca="1" si="18"/>
        <v>0</v>
      </c>
      <c r="AO58" s="1" t="str">
        <f ca="1">IF(A58=0,0,INDEX(OFFSET(Catégories!$D$21:$D$31,0,0,10,Catégories!$C$17),'Echantillon (6)'!C58,'Echantillon (6)'!B58))</f>
        <v>10.6 Autres métaux</v>
      </c>
      <c r="AP58" s="38">
        <f t="shared" ca="1" si="4"/>
        <v>0</v>
      </c>
      <c r="AT58" s="38">
        <f t="shared" ca="1" si="19"/>
        <v>0</v>
      </c>
      <c r="AW58" s="36"/>
      <c r="AX58" s="36"/>
      <c r="AY58" s="40">
        <f t="shared" si="20"/>
        <v>0</v>
      </c>
      <c r="BA58" s="9">
        <f t="shared" ca="1" si="5"/>
        <v>0</v>
      </c>
      <c r="BC58" s="10">
        <f t="shared" ca="1" si="27"/>
        <v>0</v>
      </c>
      <c r="BF58" s="38">
        <f t="shared" ca="1" si="21"/>
        <v>0</v>
      </c>
    </row>
    <row r="59" spans="1:58" x14ac:dyDescent="0.3">
      <c r="A59" s="53">
        <f t="shared" ca="1" si="22"/>
        <v>38</v>
      </c>
      <c r="B59" s="19">
        <f ca="1">IF(A59=0,0,HLOOKUP(A59-1,OFFSET(Catégories!$D$18:$D$19,0,0,2,Catégories!$C$17),2,TRUE))</f>
        <v>11</v>
      </c>
      <c r="C59" s="19">
        <f ca="1">IF(A59=0,0,A59-OFFSET(Catégories!$D$18,0,B59-1,,))</f>
        <v>1</v>
      </c>
      <c r="F59" s="1" t="str">
        <f ca="1">IF(A59=0,0,INDEX(Catégories!$D$20:$R$20,1,'Echantillon (6)'!B59))</f>
        <v>11. incombustibles non classés</v>
      </c>
      <c r="G59" s="1" t="str">
        <f ca="1">IF(A59=0,0,INDEX(OFFSET(Catégories!$D$21:$D$31,0,0,10,Catégories!$C$17),'Echantillon (6)'!C59,'Echantillon (6)'!B59))</f>
        <v>11.1 Emballages incombustibles</v>
      </c>
      <c r="I59" s="41">
        <v>0</v>
      </c>
      <c r="J59" s="41">
        <v>0</v>
      </c>
      <c r="K59" s="41">
        <f t="shared" si="7"/>
        <v>0</v>
      </c>
      <c r="L59" s="6"/>
      <c r="M59" s="38">
        <f t="shared" si="8"/>
        <v>0</v>
      </c>
      <c r="N59" s="38"/>
      <c r="O59" s="38">
        <f t="shared" si="9"/>
        <v>0</v>
      </c>
      <c r="Q59" s="41">
        <v>0</v>
      </c>
      <c r="R59" s="41">
        <v>0</v>
      </c>
      <c r="S59" s="41">
        <f t="shared" si="10"/>
        <v>0</v>
      </c>
      <c r="T59" s="6"/>
      <c r="U59" s="38">
        <f t="shared" si="11"/>
        <v>0</v>
      </c>
      <c r="V59" s="38"/>
      <c r="W59" s="38">
        <f t="shared" si="12"/>
        <v>0</v>
      </c>
      <c r="Y59" s="41">
        <v>0</v>
      </c>
      <c r="Z59" s="41">
        <v>0</v>
      </c>
      <c r="AA59" s="41">
        <f t="shared" si="13"/>
        <v>0</v>
      </c>
      <c r="AB59" s="6"/>
      <c r="AC59" s="38">
        <f t="shared" si="14"/>
        <v>0</v>
      </c>
      <c r="AD59" s="38"/>
      <c r="AE59" s="38">
        <f t="shared" si="15"/>
        <v>0</v>
      </c>
      <c r="AH59" s="41">
        <f t="shared" si="16"/>
        <v>0</v>
      </c>
      <c r="AI59" s="41">
        <f t="shared" si="2"/>
        <v>0</v>
      </c>
      <c r="AJ59" s="41">
        <f t="shared" si="3"/>
        <v>0</v>
      </c>
      <c r="AK59" s="41">
        <f t="shared" ca="1" si="17"/>
        <v>0</v>
      </c>
      <c r="AL59" s="38">
        <f t="shared" ca="1" si="18"/>
        <v>0</v>
      </c>
      <c r="AO59" s="1" t="str">
        <f ca="1">IF(A59=0,0,INDEX(OFFSET(Catégories!$D$21:$D$31,0,0,10,Catégories!$C$17),'Echantillon (6)'!C59,'Echantillon (6)'!B59))</f>
        <v>11.1 Emballages incombustibles</v>
      </c>
      <c r="AP59" s="38">
        <f t="shared" ca="1" si="4"/>
        <v>0</v>
      </c>
      <c r="AT59" s="38">
        <f t="shared" ca="1" si="19"/>
        <v>0</v>
      </c>
      <c r="AW59" s="36"/>
      <c r="AX59" s="36"/>
      <c r="AY59" s="40">
        <f t="shared" si="20"/>
        <v>0</v>
      </c>
      <c r="BA59" s="9">
        <f t="shared" ca="1" si="5"/>
        <v>0</v>
      </c>
      <c r="BC59" s="10">
        <f t="shared" ca="1" si="27"/>
        <v>0</v>
      </c>
      <c r="BF59" s="38">
        <f t="shared" ca="1" si="21"/>
        <v>0</v>
      </c>
    </row>
    <row r="60" spans="1:58" x14ac:dyDescent="0.3">
      <c r="A60" s="53">
        <f t="shared" ca="1" si="22"/>
        <v>39</v>
      </c>
      <c r="B60" s="19">
        <f ca="1">IF(A60=0,0,HLOOKUP(A60-1,OFFSET(Catégories!$D$18:$D$19,0,0,2,Catégories!$C$17),2,TRUE))</f>
        <v>11</v>
      </c>
      <c r="C60" s="19">
        <f ca="1">IF(A60=0,0,A60-OFFSET(Catégories!$D$18,0,B60-1,,))</f>
        <v>2</v>
      </c>
      <c r="F60" s="1" t="str">
        <f ca="1">IF(A60=0,0,INDEX(Catégories!$D$20:$R$20,1,'Echantillon (6)'!B60))</f>
        <v>11. incombustibles non classés</v>
      </c>
      <c r="G60" s="1" t="str">
        <f ca="1">IF(A60=0,0,INDEX(OFFSET(Catégories!$D$21:$D$31,0,0,10,Catégories!$C$17),'Echantillon (6)'!C60,'Echantillon (6)'!B60))</f>
        <v>11.2 Autres incombustibles</v>
      </c>
      <c r="I60" s="41">
        <v>0</v>
      </c>
      <c r="J60" s="41">
        <v>0</v>
      </c>
      <c r="K60" s="41">
        <f t="shared" si="7"/>
        <v>0</v>
      </c>
      <c r="L60" s="6"/>
      <c r="M60" s="38">
        <f t="shared" si="8"/>
        <v>0</v>
      </c>
      <c r="N60" s="38"/>
      <c r="O60" s="38">
        <f t="shared" si="9"/>
        <v>0</v>
      </c>
      <c r="Q60" s="41">
        <v>0</v>
      </c>
      <c r="R60" s="41">
        <v>0</v>
      </c>
      <c r="S60" s="41">
        <f t="shared" si="10"/>
        <v>0</v>
      </c>
      <c r="T60" s="6"/>
      <c r="U60" s="38">
        <f t="shared" si="11"/>
        <v>0</v>
      </c>
      <c r="V60" s="38"/>
      <c r="W60" s="38">
        <f t="shared" si="12"/>
        <v>0</v>
      </c>
      <c r="Y60" s="41">
        <v>0</v>
      </c>
      <c r="Z60" s="41">
        <v>0</v>
      </c>
      <c r="AA60" s="41">
        <f t="shared" si="13"/>
        <v>0</v>
      </c>
      <c r="AB60" s="6"/>
      <c r="AC60" s="38">
        <f t="shared" si="14"/>
        <v>0</v>
      </c>
      <c r="AD60" s="38"/>
      <c r="AE60" s="38">
        <f t="shared" si="15"/>
        <v>0</v>
      </c>
      <c r="AH60" s="41">
        <f t="shared" si="16"/>
        <v>0</v>
      </c>
      <c r="AI60" s="41">
        <f t="shared" si="2"/>
        <v>0</v>
      </c>
      <c r="AJ60" s="41">
        <f t="shared" si="3"/>
        <v>0</v>
      </c>
      <c r="AK60" s="41">
        <f t="shared" ca="1" si="17"/>
        <v>0</v>
      </c>
      <c r="AL60" s="38">
        <f t="shared" ca="1" si="18"/>
        <v>0</v>
      </c>
      <c r="AO60" s="1" t="str">
        <f ca="1">IF(A60=0,0,INDEX(OFFSET(Catégories!$D$21:$D$31,0,0,10,Catégories!$C$17),'Echantillon (6)'!C60,'Echantillon (6)'!B60))</f>
        <v>11.2 Autres incombustibles</v>
      </c>
      <c r="AP60" s="38">
        <f t="shared" ca="1" si="4"/>
        <v>0</v>
      </c>
      <c r="AT60" s="38">
        <f t="shared" ca="1" si="19"/>
        <v>0</v>
      </c>
      <c r="AW60" s="36"/>
      <c r="AX60" s="36"/>
      <c r="AY60" s="40">
        <f t="shared" si="20"/>
        <v>0</v>
      </c>
      <c r="BA60" s="9">
        <f t="shared" ca="1" si="5"/>
        <v>0</v>
      </c>
      <c r="BC60" s="10">
        <f t="shared" ca="1" si="27"/>
        <v>0</v>
      </c>
      <c r="BF60" s="38">
        <f t="shared" ca="1" si="21"/>
        <v>0</v>
      </c>
    </row>
    <row r="61" spans="1:58" x14ac:dyDescent="0.3">
      <c r="A61" s="53">
        <f t="shared" ca="1" si="22"/>
        <v>40</v>
      </c>
      <c r="B61" s="19">
        <f ca="1">IF(A61=0,0,HLOOKUP(A61-1,OFFSET(Catégories!$D$18:$D$19,0,0,2,Catégories!$C$17),2,TRUE))</f>
        <v>12</v>
      </c>
      <c r="C61" s="19">
        <f ca="1">IF(A61=0,0,A61-OFFSET(Catégories!$D$18,0,B61-1,,))</f>
        <v>1</v>
      </c>
      <c r="F61" s="1" t="str">
        <f ca="1">IF(A61=0,0,INDEX(Catégories!$D$20:$R$20,1,'Echantillon (6)'!B61))</f>
        <v>12. Déchets
 dangereux</v>
      </c>
      <c r="G61" s="1" t="str">
        <f ca="1">IF(A61=0,0,INDEX(OFFSET(Catégories!$D$21:$D$31,0,0,10,Catégories!$C$17),'Echantillon (6)'!C61,'Echantillon (6)'!B61))</f>
        <v>12.1 Produits chimiques</v>
      </c>
      <c r="I61" s="41">
        <v>10</v>
      </c>
      <c r="J61" s="41">
        <v>0</v>
      </c>
      <c r="K61" s="41">
        <f t="shared" si="7"/>
        <v>10</v>
      </c>
      <c r="L61" s="6"/>
      <c r="M61" s="38">
        <f t="shared" ca="1" si="8"/>
        <v>1</v>
      </c>
      <c r="N61" s="38"/>
      <c r="O61" s="38">
        <f t="shared" si="9"/>
        <v>0.32258064516129031</v>
      </c>
      <c r="Q61" s="41">
        <v>0</v>
      </c>
      <c r="R61" s="41">
        <v>0</v>
      </c>
      <c r="S61" s="41">
        <f t="shared" si="10"/>
        <v>0</v>
      </c>
      <c r="T61" s="6"/>
      <c r="U61" s="38">
        <f t="shared" si="11"/>
        <v>0</v>
      </c>
      <c r="V61" s="38"/>
      <c r="W61" s="38">
        <f t="shared" si="12"/>
        <v>0</v>
      </c>
      <c r="Y61" s="41">
        <v>0</v>
      </c>
      <c r="Z61" s="41">
        <v>0</v>
      </c>
      <c r="AA61" s="41">
        <f t="shared" si="13"/>
        <v>0</v>
      </c>
      <c r="AB61" s="6"/>
      <c r="AC61" s="38">
        <f t="shared" si="14"/>
        <v>0</v>
      </c>
      <c r="AD61" s="38"/>
      <c r="AE61" s="38">
        <f t="shared" si="15"/>
        <v>0</v>
      </c>
      <c r="AH61" s="41">
        <f t="shared" si="16"/>
        <v>10</v>
      </c>
      <c r="AI61" s="41">
        <f t="shared" si="2"/>
        <v>0</v>
      </c>
      <c r="AJ61" s="41">
        <f t="shared" si="3"/>
        <v>0</v>
      </c>
      <c r="AK61" s="41">
        <f t="shared" ca="1" si="17"/>
        <v>10</v>
      </c>
      <c r="AL61" s="38">
        <f t="shared" ca="1" si="18"/>
        <v>0.2229383821215333</v>
      </c>
      <c r="AO61" s="1" t="str">
        <f ca="1">IF(A61=0,0,INDEX(OFFSET(Catégories!$D$21:$D$31,0,0,10,Catégories!$C$17),'Echantillon (6)'!C61,'Echantillon (6)'!B61))</f>
        <v>12.1 Produits chimiques</v>
      </c>
      <c r="AP61" s="38">
        <f t="shared" ca="1" si="4"/>
        <v>1.8181818181818181E-2</v>
      </c>
      <c r="AT61" s="38">
        <f t="shared" ca="1" si="19"/>
        <v>0</v>
      </c>
      <c r="AW61" s="36"/>
      <c r="AX61" s="36"/>
      <c r="AY61" s="40">
        <f t="shared" si="20"/>
        <v>0</v>
      </c>
      <c r="BA61" s="9">
        <f t="shared" ca="1" si="5"/>
        <v>0</v>
      </c>
      <c r="BC61" s="10">
        <f t="shared" ca="1" si="27"/>
        <v>0</v>
      </c>
      <c r="BF61" s="38">
        <f t="shared" ca="1" si="21"/>
        <v>0</v>
      </c>
    </row>
    <row r="62" spans="1:58" x14ac:dyDescent="0.3">
      <c r="A62" s="53">
        <f t="shared" ca="1" si="22"/>
        <v>41</v>
      </c>
      <c r="B62" s="19">
        <f ca="1">IF(A62=0,0,HLOOKUP(A62-1,OFFSET(Catégories!$D$18:$D$19,0,0,2,Catégories!$C$17),2,TRUE))</f>
        <v>12</v>
      </c>
      <c r="C62" s="19">
        <f ca="1">IF(A62=0,0,A62-OFFSET(Catégories!$D$18,0,B62-1,,))</f>
        <v>2</v>
      </c>
      <c r="F62" s="1" t="str">
        <f ca="1">IF(A62=0,0,INDEX(Catégories!$D$20:$R$20,1,'Echantillon (6)'!B62))</f>
        <v>12. Déchets
 dangereux</v>
      </c>
      <c r="G62" s="1" t="str">
        <f ca="1">IF(A62=0,0,INDEX(OFFSET(Catégories!$D$21:$D$31,0,0,10,Catégories!$C$17),'Echantillon (6)'!C62,'Echantillon (6)'!B62))</f>
        <v>12.2 Tubes fluorescents et ampoules basse consommation</v>
      </c>
      <c r="I62" s="41">
        <v>0</v>
      </c>
      <c r="J62" s="41">
        <v>0</v>
      </c>
      <c r="K62" s="41">
        <f t="shared" si="7"/>
        <v>0</v>
      </c>
      <c r="L62" s="6"/>
      <c r="M62" s="38">
        <f t="shared" si="8"/>
        <v>0</v>
      </c>
      <c r="N62" s="38"/>
      <c r="O62" s="38">
        <f t="shared" si="9"/>
        <v>0</v>
      </c>
      <c r="Q62" s="41">
        <v>0</v>
      </c>
      <c r="R62" s="41">
        <v>0</v>
      </c>
      <c r="S62" s="41">
        <f t="shared" si="10"/>
        <v>0</v>
      </c>
      <c r="T62" s="6"/>
      <c r="U62" s="38">
        <f t="shared" si="11"/>
        <v>0</v>
      </c>
      <c r="V62" s="38"/>
      <c r="W62" s="38">
        <f t="shared" si="12"/>
        <v>0</v>
      </c>
      <c r="Y62" s="41">
        <v>0</v>
      </c>
      <c r="Z62" s="41">
        <v>0</v>
      </c>
      <c r="AA62" s="41">
        <f t="shared" si="13"/>
        <v>0</v>
      </c>
      <c r="AB62" s="6"/>
      <c r="AC62" s="38">
        <f t="shared" si="14"/>
        <v>0</v>
      </c>
      <c r="AD62" s="38"/>
      <c r="AE62" s="38">
        <f t="shared" si="15"/>
        <v>0</v>
      </c>
      <c r="AH62" s="41">
        <f t="shared" si="16"/>
        <v>0</v>
      </c>
      <c r="AI62" s="41">
        <f t="shared" si="2"/>
        <v>0</v>
      </c>
      <c r="AJ62" s="41">
        <f t="shared" si="3"/>
        <v>0</v>
      </c>
      <c r="AK62" s="41">
        <f t="shared" ca="1" si="17"/>
        <v>0</v>
      </c>
      <c r="AL62" s="38">
        <f t="shared" ca="1" si="18"/>
        <v>0</v>
      </c>
      <c r="AO62" s="1" t="str">
        <f ca="1">IF(A62=0,0,INDEX(OFFSET(Catégories!$D$21:$D$31,0,0,10,Catégories!$C$17),'Echantillon (6)'!C62,'Echantillon (6)'!B62))</f>
        <v>12.2 Tubes fluorescents et ampoules basse consommation</v>
      </c>
      <c r="AP62" s="38">
        <f t="shared" ca="1" si="4"/>
        <v>0</v>
      </c>
      <c r="AT62" s="38">
        <f t="shared" ca="1" si="19"/>
        <v>0</v>
      </c>
      <c r="AW62" s="36"/>
      <c r="AX62" s="36"/>
      <c r="AY62" s="40">
        <f t="shared" si="20"/>
        <v>0</v>
      </c>
      <c r="BA62" s="9">
        <f t="shared" ca="1" si="5"/>
        <v>0</v>
      </c>
      <c r="BC62" s="10">
        <f t="shared" ca="1" si="27"/>
        <v>0</v>
      </c>
      <c r="BF62" s="38">
        <f t="shared" ca="1" si="21"/>
        <v>0</v>
      </c>
    </row>
    <row r="63" spans="1:58" x14ac:dyDescent="0.3">
      <c r="A63" s="53">
        <f t="shared" ca="1" si="22"/>
        <v>42</v>
      </c>
      <c r="B63" s="19">
        <f ca="1">IF(A63=0,0,HLOOKUP(A63-1,OFFSET(Catégories!$D$18:$D$19,0,0,2,Catégories!$C$17),2,TRUE))</f>
        <v>12</v>
      </c>
      <c r="C63" s="19">
        <f ca="1">IF(A63=0,0,A63-OFFSET(Catégories!$D$18,0,B63-1,,))</f>
        <v>3</v>
      </c>
      <c r="F63" s="1" t="str">
        <f ca="1">IF(A63=0,0,INDEX(Catégories!$D$20:$R$20,1,'Echantillon (6)'!B63))</f>
        <v>12. Déchets
 dangereux</v>
      </c>
      <c r="G63" s="1" t="str">
        <f ca="1">IF(A63=0,0,INDEX(OFFSET(Catégories!$D$21:$D$31,0,0,10,Catégories!$C$17),'Echantillon (6)'!C63,'Echantillon (6)'!B63))</f>
        <v>12.3 Piles (non rechargeables)</v>
      </c>
      <c r="I63" s="41">
        <v>0</v>
      </c>
      <c r="J63" s="41">
        <v>0</v>
      </c>
      <c r="K63" s="41">
        <f t="shared" si="7"/>
        <v>0</v>
      </c>
      <c r="L63" s="6"/>
      <c r="M63" s="38">
        <f t="shared" si="8"/>
        <v>0</v>
      </c>
      <c r="N63" s="38"/>
      <c r="O63" s="38">
        <f t="shared" si="9"/>
        <v>0</v>
      </c>
      <c r="Q63" s="41">
        <v>2</v>
      </c>
      <c r="R63" s="41">
        <v>0</v>
      </c>
      <c r="S63" s="41">
        <f t="shared" si="10"/>
        <v>2</v>
      </c>
      <c r="T63" s="6"/>
      <c r="U63" s="38">
        <f t="shared" ca="1" si="11"/>
        <v>1</v>
      </c>
      <c r="V63" s="38"/>
      <c r="W63" s="38">
        <f t="shared" si="12"/>
        <v>0.12269938650306748</v>
      </c>
      <c r="Y63" s="41">
        <v>0</v>
      </c>
      <c r="Z63" s="41">
        <v>0</v>
      </c>
      <c r="AA63" s="41">
        <f t="shared" si="13"/>
        <v>0</v>
      </c>
      <c r="AB63" s="6"/>
      <c r="AC63" s="38">
        <f t="shared" si="14"/>
        <v>0</v>
      </c>
      <c r="AD63" s="38"/>
      <c r="AE63" s="38">
        <f t="shared" si="15"/>
        <v>0</v>
      </c>
      <c r="AH63" s="41">
        <f t="shared" si="16"/>
        <v>0</v>
      </c>
      <c r="AI63" s="41">
        <f t="shared" si="2"/>
        <v>25.472392638036812</v>
      </c>
      <c r="AJ63" s="41">
        <f t="shared" si="3"/>
        <v>0</v>
      </c>
      <c r="AK63" s="41">
        <f t="shared" ca="1" si="17"/>
        <v>25.472392638036812</v>
      </c>
      <c r="AL63" s="38">
        <f t="shared" ca="1" si="18"/>
        <v>0.56787740034883827</v>
      </c>
      <c r="AO63" s="1" t="str">
        <f ca="1">IF(A63=0,0,INDEX(OFFSET(Catégories!$D$21:$D$31,0,0,10,Catégories!$C$17),'Echantillon (6)'!C63,'Echantillon (6)'!B63))</f>
        <v>12.3 Piles (non rechargeables)</v>
      </c>
      <c r="AP63" s="38">
        <f t="shared" ca="1" si="4"/>
        <v>4.6313441160066929E-2</v>
      </c>
      <c r="AT63" s="38">
        <f t="shared" ca="1" si="19"/>
        <v>0</v>
      </c>
      <c r="AW63" s="36"/>
      <c r="AX63" s="36"/>
      <c r="AY63" s="40">
        <f t="shared" si="20"/>
        <v>0</v>
      </c>
      <c r="BA63" s="9">
        <f t="shared" ca="1" si="5"/>
        <v>0</v>
      </c>
      <c r="BC63" s="10">
        <f t="shared" ca="1" si="27"/>
        <v>0</v>
      </c>
      <c r="BF63" s="38">
        <f t="shared" ca="1" si="21"/>
        <v>0</v>
      </c>
    </row>
    <row r="64" spans="1:58" x14ac:dyDescent="0.3">
      <c r="A64" s="53">
        <f t="shared" ca="1" si="22"/>
        <v>43</v>
      </c>
      <c r="B64" s="19">
        <f ca="1">IF(A64=0,0,HLOOKUP(A64-1,OFFSET(Catégories!$D$18:$D$19,0,0,2,Catégories!$C$17),2,TRUE))</f>
        <v>12</v>
      </c>
      <c r="C64" s="19">
        <f ca="1">IF(A64=0,0,A64-OFFSET(Catégories!$D$18,0,B64-1,,))</f>
        <v>4</v>
      </c>
      <c r="F64" s="1" t="str">
        <f ca="1">IF(A64=0,0,INDEX(Catégories!$D$20:$R$20,1,'Echantillon (6)'!B64))</f>
        <v>12. Déchets
 dangereux</v>
      </c>
      <c r="G64" s="1" t="str">
        <f ca="1">IF(A64=0,0,INDEX(OFFSET(Catégories!$D$21:$D$31,0,0,10,Catégories!$C$17),'Echantillon (6)'!C64,'Echantillon (6)'!B64))</f>
        <v>12.4 Piles rechargeables, accumulateurs</v>
      </c>
      <c r="I64" s="41">
        <v>0</v>
      </c>
      <c r="J64" s="41">
        <v>0</v>
      </c>
      <c r="K64" s="41">
        <f t="shared" si="7"/>
        <v>0</v>
      </c>
      <c r="L64" s="6"/>
      <c r="M64" s="38">
        <f t="shared" si="8"/>
        <v>0</v>
      </c>
      <c r="N64" s="38"/>
      <c r="O64" s="38">
        <f t="shared" si="9"/>
        <v>0</v>
      </c>
      <c r="Q64" s="41">
        <v>0</v>
      </c>
      <c r="R64" s="41">
        <v>0</v>
      </c>
      <c r="S64" s="41">
        <f t="shared" si="10"/>
        <v>0</v>
      </c>
      <c r="T64" s="6"/>
      <c r="U64" s="38">
        <f t="shared" si="11"/>
        <v>0</v>
      </c>
      <c r="V64" s="38"/>
      <c r="W64" s="38">
        <f t="shared" si="12"/>
        <v>0</v>
      </c>
      <c r="Y64" s="41">
        <v>0</v>
      </c>
      <c r="Z64" s="41">
        <v>0</v>
      </c>
      <c r="AA64" s="41">
        <f t="shared" si="13"/>
        <v>0</v>
      </c>
      <c r="AB64" s="6"/>
      <c r="AC64" s="38">
        <f t="shared" si="14"/>
        <v>0</v>
      </c>
      <c r="AD64" s="38"/>
      <c r="AE64" s="38">
        <f t="shared" si="15"/>
        <v>0</v>
      </c>
      <c r="AH64" s="41">
        <f t="shared" si="16"/>
        <v>0</v>
      </c>
      <c r="AI64" s="41">
        <f t="shared" si="2"/>
        <v>0</v>
      </c>
      <c r="AJ64" s="41">
        <f t="shared" si="3"/>
        <v>0</v>
      </c>
      <c r="AK64" s="41">
        <f t="shared" ca="1" si="17"/>
        <v>0</v>
      </c>
      <c r="AL64" s="38">
        <f t="shared" ca="1" si="18"/>
        <v>0</v>
      </c>
      <c r="AO64" s="1" t="str">
        <f ca="1">IF(A64=0,0,INDEX(OFFSET(Catégories!$D$21:$D$31,0,0,10,Catégories!$C$17),'Echantillon (6)'!C64,'Echantillon (6)'!B64))</f>
        <v>12.4 Piles rechargeables, accumulateurs</v>
      </c>
      <c r="AP64" s="38">
        <f t="shared" ca="1" si="4"/>
        <v>0</v>
      </c>
      <c r="AT64" s="38">
        <f t="shared" ca="1" si="19"/>
        <v>0</v>
      </c>
      <c r="AW64" s="36"/>
      <c r="AX64" s="36"/>
      <c r="AY64" s="40">
        <f t="shared" si="20"/>
        <v>0</v>
      </c>
      <c r="BA64" s="9">
        <f t="shared" ca="1" si="5"/>
        <v>0</v>
      </c>
      <c r="BC64" s="10">
        <f t="shared" ca="1" si="27"/>
        <v>0</v>
      </c>
      <c r="BF64" s="38">
        <f t="shared" ca="1" si="21"/>
        <v>0</v>
      </c>
    </row>
    <row r="65" spans="1:58" x14ac:dyDescent="0.3">
      <c r="A65" s="53">
        <f t="shared" ca="1" si="22"/>
        <v>44</v>
      </c>
      <c r="B65" s="19">
        <f ca="1">IF(A65=0,0,HLOOKUP(A65-1,OFFSET(Catégories!$D$18:$D$19,0,0,2,Catégories!$C$17),2,TRUE))</f>
        <v>12</v>
      </c>
      <c r="C65" s="19">
        <f ca="1">IF(A65=0,0,A65-OFFSET(Catégories!$D$18,0,B65-1,,))</f>
        <v>5</v>
      </c>
      <c r="F65" s="1" t="str">
        <f ca="1">IF(A65=0,0,INDEX(Catégories!$D$20:$R$20,1,'Echantillon (6)'!B65))</f>
        <v>12. Déchets
 dangereux</v>
      </c>
      <c r="G65" s="1" t="str">
        <f ca="1">IF(A65=0,0,INDEX(OFFSET(Catégories!$D$21:$D$31,0,0,10,Catégories!$C$17),'Echantillon (6)'!C65,'Echantillon (6)'!B65))</f>
        <v xml:space="preserve">12.5 Batteries </v>
      </c>
      <c r="I65" s="41">
        <v>0</v>
      </c>
      <c r="J65" s="41">
        <v>0</v>
      </c>
      <c r="K65" s="41">
        <f t="shared" si="7"/>
        <v>0</v>
      </c>
      <c r="L65" s="6"/>
      <c r="M65" s="38">
        <f t="shared" si="8"/>
        <v>0</v>
      </c>
      <c r="N65" s="38"/>
      <c r="O65" s="38">
        <f t="shared" si="9"/>
        <v>0</v>
      </c>
      <c r="Q65" s="41">
        <v>0</v>
      </c>
      <c r="R65" s="41">
        <v>0</v>
      </c>
      <c r="S65" s="41">
        <f t="shared" si="10"/>
        <v>0</v>
      </c>
      <c r="T65" s="6"/>
      <c r="U65" s="38">
        <f t="shared" si="11"/>
        <v>0</v>
      </c>
      <c r="V65" s="38"/>
      <c r="W65" s="38">
        <f t="shared" si="12"/>
        <v>0</v>
      </c>
      <c r="Y65" s="41">
        <v>1</v>
      </c>
      <c r="Z65" s="41">
        <v>0</v>
      </c>
      <c r="AA65" s="41">
        <f t="shared" si="13"/>
        <v>1</v>
      </c>
      <c r="AB65" s="6"/>
      <c r="AC65" s="38">
        <f t="shared" ca="1" si="14"/>
        <v>1</v>
      </c>
      <c r="AD65" s="38"/>
      <c r="AE65" s="38">
        <f t="shared" si="15"/>
        <v>5.6497175141242938E-2</v>
      </c>
      <c r="AH65" s="41">
        <f t="shared" si="16"/>
        <v>0</v>
      </c>
      <c r="AI65" s="41">
        <f t="shared" si="2"/>
        <v>0</v>
      </c>
      <c r="AJ65" s="41">
        <f t="shared" si="3"/>
        <v>9.3830508474576266</v>
      </c>
      <c r="AK65" s="41">
        <f t="shared" ca="1" si="17"/>
        <v>9.3830508474576266</v>
      </c>
      <c r="AL65" s="38">
        <f t="shared" ca="1" si="18"/>
        <v>0.20918421752962854</v>
      </c>
      <c r="AO65" s="1" t="str">
        <f ca="1">IF(A65=0,0,INDEX(OFFSET(Catégories!$D$21:$D$31,0,0,10,Catégories!$C$17),'Echantillon (6)'!C65,'Echantillon (6)'!B65))</f>
        <v xml:space="preserve">12.5 Batteries </v>
      </c>
      <c r="AP65" s="38">
        <f t="shared" ca="1" si="4"/>
        <v>1.7060092449922959E-2</v>
      </c>
      <c r="AT65" s="38">
        <f t="shared" ca="1" si="19"/>
        <v>0</v>
      </c>
      <c r="AW65" s="36"/>
      <c r="AX65" s="36"/>
      <c r="AY65" s="40">
        <f t="shared" si="20"/>
        <v>0</v>
      </c>
      <c r="BA65" s="9">
        <f t="shared" ca="1" si="5"/>
        <v>0</v>
      </c>
      <c r="BC65" s="10">
        <f t="shared" ca="1" si="27"/>
        <v>0</v>
      </c>
      <c r="BF65" s="38">
        <f t="shared" ca="1" si="21"/>
        <v>0</v>
      </c>
    </row>
    <row r="66" spans="1:58" x14ac:dyDescent="0.3">
      <c r="A66" s="53">
        <f t="shared" ca="1" si="22"/>
        <v>45</v>
      </c>
      <c r="B66" s="19">
        <f ca="1">IF(A66=0,0,HLOOKUP(A66-1,OFFSET(Catégories!$D$18:$D$19,0,0,2,Catégories!$C$17),2,TRUE))</f>
        <v>12</v>
      </c>
      <c r="C66" s="19">
        <f ca="1">IF(A66=0,0,A66-OFFSET(Catégories!$D$18,0,B66-1,,))</f>
        <v>6</v>
      </c>
      <c r="F66" s="1" t="str">
        <f ca="1">IF(A66=0,0,INDEX(Catégories!$D$20:$R$20,1,'Echantillon (6)'!B66))</f>
        <v>12. Déchets
 dangereux</v>
      </c>
      <c r="G66" s="1" t="str">
        <f ca="1">IF(A66=0,0,INDEX(OFFSET(Catégories!$D$21:$D$31,0,0,10,Catégories!$C$17),'Echantillon (6)'!C66,'Echantillon (6)'!B66))</f>
        <v xml:space="preserve">12.6 Autres déchets dangereux </v>
      </c>
      <c r="I66" s="41">
        <v>0</v>
      </c>
      <c r="J66" s="41">
        <v>0</v>
      </c>
      <c r="K66" s="41">
        <f t="shared" si="7"/>
        <v>0</v>
      </c>
      <c r="L66" s="6"/>
      <c r="M66" s="38">
        <f t="shared" si="8"/>
        <v>0</v>
      </c>
      <c r="N66" s="38"/>
      <c r="O66" s="38">
        <f t="shared" si="9"/>
        <v>0</v>
      </c>
      <c r="Q66" s="41">
        <v>0</v>
      </c>
      <c r="R66" s="41">
        <v>0</v>
      </c>
      <c r="S66" s="41">
        <f t="shared" si="10"/>
        <v>0</v>
      </c>
      <c r="T66" s="6"/>
      <c r="U66" s="38">
        <f t="shared" si="11"/>
        <v>0</v>
      </c>
      <c r="V66" s="38"/>
      <c r="W66" s="38">
        <f t="shared" si="12"/>
        <v>0</v>
      </c>
      <c r="Y66" s="41">
        <v>0</v>
      </c>
      <c r="Z66" s="41">
        <v>0</v>
      </c>
      <c r="AA66" s="41">
        <f t="shared" si="13"/>
        <v>0</v>
      </c>
      <c r="AB66" s="6"/>
      <c r="AC66" s="38">
        <f t="shared" si="14"/>
        <v>0</v>
      </c>
      <c r="AD66" s="38"/>
      <c r="AE66" s="38">
        <f t="shared" si="15"/>
        <v>0</v>
      </c>
      <c r="AH66" s="41">
        <f t="shared" si="16"/>
        <v>0</v>
      </c>
      <c r="AI66" s="41">
        <f t="shared" si="2"/>
        <v>0</v>
      </c>
      <c r="AJ66" s="41">
        <f t="shared" si="3"/>
        <v>0</v>
      </c>
      <c r="AK66" s="41">
        <f t="shared" ca="1" si="17"/>
        <v>0</v>
      </c>
      <c r="AL66" s="38">
        <f t="shared" ca="1" si="18"/>
        <v>0</v>
      </c>
      <c r="AO66" s="1" t="str">
        <f ca="1">IF(A66=0,0,INDEX(OFFSET(Catégories!$D$21:$D$31,0,0,10,Catégories!$C$17),'Echantillon (6)'!C66,'Echantillon (6)'!B66))</f>
        <v xml:space="preserve">12.6 Autres déchets dangereux </v>
      </c>
      <c r="AP66" s="38">
        <f t="shared" ca="1" si="4"/>
        <v>0</v>
      </c>
      <c r="AT66" s="38">
        <f t="shared" ca="1" si="19"/>
        <v>0</v>
      </c>
      <c r="AW66" s="36"/>
      <c r="AX66" s="36"/>
      <c r="AY66" s="40">
        <f t="shared" si="20"/>
        <v>0</v>
      </c>
      <c r="BA66" s="9">
        <f t="shared" ca="1" si="5"/>
        <v>0</v>
      </c>
      <c r="BC66" s="10">
        <f t="shared" ca="1" si="27"/>
        <v>0</v>
      </c>
      <c r="BF66" s="38">
        <f t="shared" ca="1" si="21"/>
        <v>0</v>
      </c>
    </row>
    <row r="67" spans="1:58" x14ac:dyDescent="0.3">
      <c r="A67" s="53">
        <f t="shared" ca="1" si="22"/>
        <v>46</v>
      </c>
      <c r="B67" s="19">
        <f ca="1">IF(A67=0,0,HLOOKUP(A67-1,OFFSET(Catégories!$D$18:$D$19,0,0,2,Catégories!$C$17),2,TRUE))</f>
        <v>13</v>
      </c>
      <c r="C67" s="19">
        <f ca="1">IF(A67=0,0,A67-OFFSET(Catégories!$D$18,0,B67-1,,))</f>
        <v>1</v>
      </c>
      <c r="F67" s="1" t="str">
        <f ca="1">IF(A67=0,0,INDEX(Catégories!$D$20:$R$20,1,'Echantillon (6)'!B67))</f>
        <v>13. Fines</v>
      </c>
      <c r="G67" s="1" t="str">
        <f ca="1">IF(A67=0,0,INDEX(OFFSET(Catégories!$D$21:$D$31,0,0,10,Catégories!$C$17),'Echantillon (6)'!C67,'Echantillon (6)'!B67))</f>
        <v>13. Fines</v>
      </c>
      <c r="I67" s="41">
        <v>0</v>
      </c>
      <c r="J67" s="41">
        <v>0</v>
      </c>
      <c r="K67" s="41">
        <f t="shared" si="7"/>
        <v>0</v>
      </c>
      <c r="L67" s="6"/>
      <c r="M67" s="38">
        <f t="shared" si="8"/>
        <v>0</v>
      </c>
      <c r="N67" s="38"/>
      <c r="O67" s="38">
        <f t="shared" si="9"/>
        <v>0</v>
      </c>
      <c r="Q67" s="41">
        <v>0</v>
      </c>
      <c r="R67" s="41">
        <v>0</v>
      </c>
      <c r="S67" s="41">
        <f t="shared" si="10"/>
        <v>0</v>
      </c>
      <c r="T67" s="6"/>
      <c r="U67" s="38">
        <f t="shared" si="11"/>
        <v>0</v>
      </c>
      <c r="V67" s="38"/>
      <c r="W67" s="38">
        <f t="shared" si="12"/>
        <v>0</v>
      </c>
      <c r="Y67" s="41">
        <v>0</v>
      </c>
      <c r="Z67" s="41">
        <v>0</v>
      </c>
      <c r="AA67" s="41">
        <f t="shared" si="13"/>
        <v>0</v>
      </c>
      <c r="AB67" s="6"/>
      <c r="AC67" s="38">
        <f t="shared" si="14"/>
        <v>0</v>
      </c>
      <c r="AD67" s="38"/>
      <c r="AE67" s="38">
        <f t="shared" si="15"/>
        <v>0</v>
      </c>
      <c r="AH67" s="41">
        <f t="shared" si="16"/>
        <v>0</v>
      </c>
      <c r="AI67" s="41">
        <f t="shared" si="2"/>
        <v>0</v>
      </c>
      <c r="AJ67" s="41">
        <f t="shared" si="3"/>
        <v>0</v>
      </c>
      <c r="AK67" s="41">
        <f t="shared" ca="1" si="17"/>
        <v>145.32</v>
      </c>
      <c r="AL67" s="38">
        <f t="shared" ca="1" si="18"/>
        <v>1</v>
      </c>
      <c r="AO67" s="1" t="str">
        <f ca="1">IF(A67=0,0,INDEX(OFFSET(Catégories!$D$21:$D$31,0,0,10,Catégories!$C$17),'Echantillon (6)'!C67,'Echantillon (6)'!B67))</f>
        <v>13. Fines</v>
      </c>
      <c r="AP67" s="38">
        <f t="shared" ca="1" si="4"/>
        <v>0.2642181818181818</v>
      </c>
      <c r="AT67" s="38">
        <f t="shared" ca="1" si="19"/>
        <v>0</v>
      </c>
      <c r="AW67" s="36"/>
      <c r="AX67" s="36"/>
      <c r="AY67" s="40">
        <f t="shared" si="20"/>
        <v>0</v>
      </c>
      <c r="BA67" s="9">
        <f t="shared" ca="1" si="5"/>
        <v>0</v>
      </c>
      <c r="BC67" s="10">
        <f t="shared" ca="1" si="27"/>
        <v>0</v>
      </c>
      <c r="BF67" s="38">
        <f t="shared" ca="1" si="21"/>
        <v>0</v>
      </c>
    </row>
    <row r="68" spans="1:58" x14ac:dyDescent="0.3">
      <c r="A68" s="53">
        <f t="shared" ca="1" si="22"/>
        <v>0</v>
      </c>
      <c r="B68" s="19">
        <f ca="1">IF(A68=0,0,HLOOKUP(A68-1,OFFSET(Catégories!$D$18:$D$19,0,0,2,Catégories!$C$17),2,TRUE))</f>
        <v>0</v>
      </c>
      <c r="C68" s="19">
        <f ca="1">IF(A68=0,0,A68-OFFSET(Catégories!$D$18,0,B68-1,,))</f>
        <v>0</v>
      </c>
      <c r="F68" s="1">
        <f ca="1">IF(A68=0,0,INDEX(Catégories!$D$20:$R$20,1,'Echantillon (6)'!B68))</f>
        <v>0</v>
      </c>
      <c r="G68" s="1">
        <f ca="1">IF(A68=0,0,INDEX(OFFSET(Catégories!$D$21:$D$31,0,0,10,Catégories!$C$17),'Echantillon (6)'!C68,'Echantillon (6)'!B68))</f>
        <v>0</v>
      </c>
      <c r="I68" s="41">
        <v>0</v>
      </c>
      <c r="J68" s="41">
        <v>0</v>
      </c>
      <c r="K68" s="41">
        <f t="shared" si="7"/>
        <v>0</v>
      </c>
      <c r="L68" s="6"/>
      <c r="M68" s="38">
        <f t="shared" si="8"/>
        <v>0</v>
      </c>
      <c r="N68" s="38"/>
      <c r="O68" s="38">
        <f t="shared" si="9"/>
        <v>0</v>
      </c>
      <c r="Q68" s="41">
        <v>0</v>
      </c>
      <c r="R68" s="41">
        <v>0</v>
      </c>
      <c r="S68" s="41">
        <f t="shared" si="10"/>
        <v>0</v>
      </c>
      <c r="T68" s="6"/>
      <c r="U68" s="38">
        <f t="shared" si="11"/>
        <v>0</v>
      </c>
      <c r="V68" s="38"/>
      <c r="W68" s="38">
        <f t="shared" si="12"/>
        <v>0</v>
      </c>
      <c r="Y68" s="41">
        <v>0</v>
      </c>
      <c r="Z68" s="41">
        <v>0</v>
      </c>
      <c r="AA68" s="41">
        <f t="shared" si="13"/>
        <v>0</v>
      </c>
      <c r="AB68" s="6"/>
      <c r="AC68" s="38">
        <f t="shared" si="14"/>
        <v>0</v>
      </c>
      <c r="AD68" s="38"/>
      <c r="AE68" s="38">
        <f t="shared" si="15"/>
        <v>0</v>
      </c>
      <c r="AH68" s="41">
        <f t="shared" si="16"/>
        <v>0</v>
      </c>
      <c r="AI68" s="41">
        <f t="shared" si="2"/>
        <v>0</v>
      </c>
      <c r="AJ68" s="41">
        <f t="shared" si="3"/>
        <v>0</v>
      </c>
      <c r="AK68" s="41">
        <f t="shared" ca="1" si="17"/>
        <v>0</v>
      </c>
      <c r="AL68" s="38">
        <f t="shared" ca="1" si="18"/>
        <v>0</v>
      </c>
      <c r="AO68" s="1">
        <f ca="1">IF(A68=0,0,INDEX(OFFSET(Catégories!$D$21:$D$31,0,0,10,Catégories!$C$17),'Echantillon (6)'!C68,'Echantillon (6)'!B68))</f>
        <v>0</v>
      </c>
      <c r="AP68" s="38">
        <f t="shared" ca="1" si="4"/>
        <v>0</v>
      </c>
      <c r="AT68" s="38">
        <f t="shared" ca="1" si="19"/>
        <v>0</v>
      </c>
      <c r="AW68" s="36"/>
      <c r="AX68" s="36"/>
      <c r="AY68" s="40">
        <f t="shared" si="20"/>
        <v>0</v>
      </c>
      <c r="BA68" s="9">
        <f t="shared" ca="1" si="5"/>
        <v>0</v>
      </c>
      <c r="BC68" s="10">
        <f t="shared" ca="1" si="27"/>
        <v>0</v>
      </c>
      <c r="BF68" s="38">
        <f t="shared" ca="1" si="21"/>
        <v>0</v>
      </c>
    </row>
    <row r="69" spans="1:58" x14ac:dyDescent="0.3">
      <c r="A69" s="53">
        <f t="shared" ca="1" si="22"/>
        <v>0</v>
      </c>
      <c r="B69" s="19">
        <f ca="1">IF(A69=0,0,HLOOKUP(A69-1,OFFSET(Catégories!$D$18:$D$19,0,0,2,Catégories!$C$17),2,TRUE))</f>
        <v>0</v>
      </c>
      <c r="C69" s="19">
        <f ca="1">IF(A69=0,0,A69-OFFSET(Catégories!$D$18,0,B69-1,,))</f>
        <v>0</v>
      </c>
      <c r="F69" s="1">
        <f ca="1">IF(A69=0,0,INDEX(Catégories!$D$20:$R$20,1,'Echantillon (6)'!B69))</f>
        <v>0</v>
      </c>
      <c r="G69" s="1">
        <f ca="1">IF(A69=0,0,INDEX(OFFSET(Catégories!$D$21:$D$31,0,0,10,Catégories!$C$17),'Echantillon (6)'!C69,'Echantillon (6)'!B69))</f>
        <v>0</v>
      </c>
      <c r="I69" s="41">
        <v>0</v>
      </c>
      <c r="J69" s="41">
        <v>0</v>
      </c>
      <c r="K69" s="41">
        <f t="shared" si="7"/>
        <v>0</v>
      </c>
      <c r="L69" s="6"/>
      <c r="M69" s="38">
        <f t="shared" si="8"/>
        <v>0</v>
      </c>
      <c r="N69" s="38"/>
      <c r="O69" s="38">
        <f t="shared" si="9"/>
        <v>0</v>
      </c>
      <c r="Q69" s="41">
        <v>0</v>
      </c>
      <c r="R69" s="41">
        <v>0</v>
      </c>
      <c r="S69" s="41">
        <f t="shared" si="10"/>
        <v>0</v>
      </c>
      <c r="T69" s="6"/>
      <c r="U69" s="38">
        <f t="shared" si="11"/>
        <v>0</v>
      </c>
      <c r="V69" s="38"/>
      <c r="W69" s="38">
        <f t="shared" si="12"/>
        <v>0</v>
      </c>
      <c r="Y69" s="41">
        <v>0</v>
      </c>
      <c r="Z69" s="41">
        <v>0</v>
      </c>
      <c r="AA69" s="41">
        <f t="shared" si="13"/>
        <v>0</v>
      </c>
      <c r="AB69" s="6"/>
      <c r="AC69" s="38">
        <f t="shared" si="14"/>
        <v>0</v>
      </c>
      <c r="AD69" s="38"/>
      <c r="AE69" s="38">
        <f t="shared" si="15"/>
        <v>0</v>
      </c>
      <c r="AH69" s="41">
        <f t="shared" si="16"/>
        <v>0</v>
      </c>
      <c r="AI69" s="41">
        <f t="shared" si="2"/>
        <v>0</v>
      </c>
      <c r="AJ69" s="41">
        <f t="shared" si="3"/>
        <v>0</v>
      </c>
      <c r="AK69" s="41">
        <f t="shared" ca="1" si="17"/>
        <v>0</v>
      </c>
      <c r="AL69" s="38">
        <f t="shared" ca="1" si="18"/>
        <v>0</v>
      </c>
      <c r="AO69" s="1">
        <f ca="1">IF(A69=0,0,INDEX(OFFSET(Catégories!$D$21:$D$31,0,0,10,Catégories!$C$17),'Echantillon (6)'!C69,'Echantillon (6)'!B69))</f>
        <v>0</v>
      </c>
      <c r="AP69" s="38">
        <f t="shared" ca="1" si="4"/>
        <v>0</v>
      </c>
      <c r="AT69" s="38">
        <f t="shared" ca="1" si="19"/>
        <v>0</v>
      </c>
      <c r="AW69" s="36"/>
      <c r="AX69" s="36"/>
      <c r="AY69" s="40">
        <f t="shared" si="20"/>
        <v>0</v>
      </c>
      <c r="BA69" s="9">
        <f t="shared" ca="1" si="5"/>
        <v>0</v>
      </c>
      <c r="BC69" s="10">
        <f t="shared" ca="1" si="27"/>
        <v>0</v>
      </c>
      <c r="BF69" s="38">
        <f t="shared" ca="1" si="21"/>
        <v>0</v>
      </c>
    </row>
    <row r="70" spans="1:58" x14ac:dyDescent="0.3">
      <c r="A70" s="53">
        <f t="shared" ca="1" si="22"/>
        <v>0</v>
      </c>
      <c r="B70" s="19">
        <f ca="1">IF(A70=0,0,HLOOKUP(A70-1,OFFSET(Catégories!$D$18:$D$19,0,0,2,Catégories!$C$17),2,TRUE))</f>
        <v>0</v>
      </c>
      <c r="C70" s="19">
        <f ca="1">IF(A70=0,0,A70-OFFSET(Catégories!$D$18,0,B70-1,,))</f>
        <v>0</v>
      </c>
      <c r="F70" s="1">
        <f ca="1">IF(A70=0,0,INDEX(Catégories!$D$20:$R$20,1,'Echantillon (6)'!B70))</f>
        <v>0</v>
      </c>
      <c r="G70" s="1">
        <f ca="1">IF(A70=0,0,INDEX(OFFSET(Catégories!$D$21:$D$31,0,0,10,Catégories!$C$17),'Echantillon (6)'!C70,'Echantillon (6)'!B70))</f>
        <v>0</v>
      </c>
      <c r="I70" s="41">
        <v>0</v>
      </c>
      <c r="J70" s="41">
        <v>0</v>
      </c>
      <c r="K70" s="41">
        <f t="shared" si="7"/>
        <v>0</v>
      </c>
      <c r="L70" s="6"/>
      <c r="M70" s="38">
        <f t="shared" si="8"/>
        <v>0</v>
      </c>
      <c r="N70" s="38"/>
      <c r="O70" s="38">
        <f t="shared" si="9"/>
        <v>0</v>
      </c>
      <c r="Q70" s="41">
        <v>0</v>
      </c>
      <c r="R70" s="41">
        <v>0</v>
      </c>
      <c r="S70" s="41">
        <f t="shared" si="10"/>
        <v>0</v>
      </c>
      <c r="T70" s="6"/>
      <c r="U70" s="38">
        <f t="shared" si="11"/>
        <v>0</v>
      </c>
      <c r="V70" s="38"/>
      <c r="W70" s="38">
        <f t="shared" si="12"/>
        <v>0</v>
      </c>
      <c r="Y70" s="41">
        <v>0</v>
      </c>
      <c r="Z70" s="41">
        <v>0</v>
      </c>
      <c r="AA70" s="41">
        <f t="shared" si="13"/>
        <v>0</v>
      </c>
      <c r="AB70" s="6"/>
      <c r="AC70" s="38">
        <f t="shared" si="14"/>
        <v>0</v>
      </c>
      <c r="AD70" s="38"/>
      <c r="AE70" s="38">
        <f t="shared" si="15"/>
        <v>0</v>
      </c>
      <c r="AH70" s="41">
        <f t="shared" si="16"/>
        <v>0</v>
      </c>
      <c r="AI70" s="41">
        <f t="shared" si="2"/>
        <v>0</v>
      </c>
      <c r="AJ70" s="41">
        <f t="shared" si="3"/>
        <v>0</v>
      </c>
      <c r="AK70" s="41">
        <f t="shared" ca="1" si="17"/>
        <v>0</v>
      </c>
      <c r="AL70" s="38">
        <f t="shared" ca="1" si="18"/>
        <v>0</v>
      </c>
      <c r="AO70" s="1">
        <f ca="1">IF(A70=0,0,INDEX(OFFSET(Catégories!$D$21:$D$31,0,0,10,Catégories!$C$17),'Echantillon (6)'!C70,'Echantillon (6)'!B70))</f>
        <v>0</v>
      </c>
      <c r="AP70" s="38">
        <f t="shared" ca="1" si="4"/>
        <v>0</v>
      </c>
      <c r="AT70" s="38">
        <f t="shared" ca="1" si="19"/>
        <v>0</v>
      </c>
      <c r="AW70" s="36"/>
      <c r="AX70" s="36"/>
      <c r="AY70" s="40">
        <f t="shared" si="20"/>
        <v>0</v>
      </c>
      <c r="BA70" s="9">
        <f t="shared" ca="1" si="5"/>
        <v>0</v>
      </c>
      <c r="BC70" s="10">
        <f t="shared" ca="1" si="27"/>
        <v>0</v>
      </c>
      <c r="BF70" s="38">
        <f t="shared" ca="1" si="21"/>
        <v>0</v>
      </c>
    </row>
    <row r="71" spans="1:58" x14ac:dyDescent="0.3">
      <c r="A71" s="53">
        <f t="shared" ca="1" si="22"/>
        <v>0</v>
      </c>
      <c r="B71" s="19">
        <f ca="1">IF(A71=0,0,HLOOKUP(A71-1,OFFSET(Catégories!$D$18:$D$19,0,0,2,Catégories!$C$17),2,TRUE))</f>
        <v>0</v>
      </c>
      <c r="C71" s="19">
        <f ca="1">IF(A71=0,0,A71-OFFSET(Catégories!$D$18,0,B71-1,,))</f>
        <v>0</v>
      </c>
      <c r="F71" s="1">
        <f ca="1">IF(A71=0,0,INDEX(Catégories!$D$20:$R$20,1,'Echantillon (6)'!B71))</f>
        <v>0</v>
      </c>
      <c r="G71" s="1">
        <f ca="1">IF(A71=0,0,INDEX(OFFSET(Catégories!$D$21:$D$31,0,0,10,Catégories!$C$17),'Echantillon (6)'!C71,'Echantillon (6)'!B71))</f>
        <v>0</v>
      </c>
      <c r="I71" s="41">
        <v>0</v>
      </c>
      <c r="J71" s="41">
        <v>0</v>
      </c>
      <c r="K71" s="41">
        <f t="shared" si="7"/>
        <v>0</v>
      </c>
      <c r="L71" s="6"/>
      <c r="M71" s="38">
        <f t="shared" si="8"/>
        <v>0</v>
      </c>
      <c r="N71" s="38"/>
      <c r="O71" s="38">
        <f t="shared" si="9"/>
        <v>0</v>
      </c>
      <c r="Q71" s="41">
        <v>0</v>
      </c>
      <c r="R71" s="41">
        <v>0</v>
      </c>
      <c r="S71" s="41">
        <f t="shared" si="10"/>
        <v>0</v>
      </c>
      <c r="T71" s="6"/>
      <c r="U71" s="38">
        <f t="shared" si="11"/>
        <v>0</v>
      </c>
      <c r="V71" s="38"/>
      <c r="W71" s="38">
        <f t="shared" si="12"/>
        <v>0</v>
      </c>
      <c r="Y71" s="41">
        <v>0</v>
      </c>
      <c r="Z71" s="41">
        <v>0</v>
      </c>
      <c r="AA71" s="41">
        <f t="shared" si="13"/>
        <v>0</v>
      </c>
      <c r="AB71" s="6"/>
      <c r="AC71" s="38">
        <f t="shared" si="14"/>
        <v>0</v>
      </c>
      <c r="AD71" s="38"/>
      <c r="AE71" s="38">
        <f t="shared" si="15"/>
        <v>0</v>
      </c>
      <c r="AH71" s="41">
        <f t="shared" si="16"/>
        <v>0</v>
      </c>
      <c r="AI71" s="41">
        <f t="shared" si="2"/>
        <v>0</v>
      </c>
      <c r="AJ71" s="41">
        <f t="shared" si="3"/>
        <v>0</v>
      </c>
      <c r="AK71" s="41">
        <f t="shared" ca="1" si="17"/>
        <v>0</v>
      </c>
      <c r="AL71" s="38">
        <f t="shared" ca="1" si="18"/>
        <v>0</v>
      </c>
      <c r="AO71" s="1">
        <f ca="1">IF(A71=0,0,INDEX(OFFSET(Catégories!$D$21:$D$31,0,0,10,Catégories!$C$17),'Echantillon (6)'!C71,'Echantillon (6)'!B71))</f>
        <v>0</v>
      </c>
      <c r="AP71" s="38">
        <f t="shared" ca="1" si="4"/>
        <v>0</v>
      </c>
      <c r="AT71" s="38">
        <f t="shared" ca="1" si="19"/>
        <v>0</v>
      </c>
      <c r="AW71" s="36"/>
      <c r="AX71" s="36"/>
      <c r="AY71" s="40">
        <f t="shared" si="20"/>
        <v>0</v>
      </c>
      <c r="BA71" s="9">
        <f t="shared" ca="1" si="5"/>
        <v>0</v>
      </c>
      <c r="BC71" s="10">
        <f t="shared" ca="1" si="27"/>
        <v>0</v>
      </c>
      <c r="BF71" s="38">
        <f t="shared" ca="1" si="21"/>
        <v>0</v>
      </c>
    </row>
    <row r="72" spans="1:58" x14ac:dyDescent="0.3">
      <c r="A72" s="53">
        <f t="shared" ca="1" si="22"/>
        <v>0</v>
      </c>
      <c r="B72" s="19">
        <f ca="1">IF(A72=0,0,HLOOKUP(A72-1,OFFSET(Catégories!$D$18:$D$19,0,0,2,Catégories!$C$17),2,TRUE))</f>
        <v>0</v>
      </c>
      <c r="C72" s="19">
        <f ca="1">IF(A72=0,0,A72-OFFSET(Catégories!$D$18,0,B72-1,,))</f>
        <v>0</v>
      </c>
      <c r="F72" s="1">
        <f ca="1">IF(A72=0,0,INDEX(Catégories!$D$20:$R$20,1,'Echantillon (6)'!B72))</f>
        <v>0</v>
      </c>
      <c r="G72" s="1">
        <f ca="1">IF(A72=0,0,INDEX(OFFSET(Catégories!$D$21:$D$31,0,0,10,Catégories!$C$17),'Echantillon (6)'!C72,'Echantillon (6)'!B72))</f>
        <v>0</v>
      </c>
      <c r="I72" s="41">
        <v>0</v>
      </c>
      <c r="J72" s="41">
        <v>0</v>
      </c>
      <c r="K72" s="41">
        <f t="shared" si="7"/>
        <v>0</v>
      </c>
      <c r="L72" s="6"/>
      <c r="M72" s="38">
        <f t="shared" si="8"/>
        <v>0</v>
      </c>
      <c r="N72" s="38"/>
      <c r="O72" s="38">
        <f t="shared" si="9"/>
        <v>0</v>
      </c>
      <c r="Q72" s="41">
        <v>0</v>
      </c>
      <c r="R72" s="41">
        <v>0</v>
      </c>
      <c r="S72" s="41">
        <f t="shared" si="10"/>
        <v>0</v>
      </c>
      <c r="T72" s="6"/>
      <c r="U72" s="38">
        <f t="shared" si="11"/>
        <v>0</v>
      </c>
      <c r="V72" s="38"/>
      <c r="W72" s="38">
        <f t="shared" si="12"/>
        <v>0</v>
      </c>
      <c r="Y72" s="41">
        <v>0</v>
      </c>
      <c r="Z72" s="41">
        <v>0</v>
      </c>
      <c r="AA72" s="41">
        <f t="shared" si="13"/>
        <v>0</v>
      </c>
      <c r="AB72" s="6"/>
      <c r="AC72" s="38">
        <f t="shared" si="14"/>
        <v>0</v>
      </c>
      <c r="AD72" s="38"/>
      <c r="AE72" s="38">
        <f t="shared" si="15"/>
        <v>0</v>
      </c>
      <c r="AH72" s="41">
        <f t="shared" si="16"/>
        <v>0</v>
      </c>
      <c r="AI72" s="41">
        <f t="shared" si="2"/>
        <v>0</v>
      </c>
      <c r="AJ72" s="41">
        <f t="shared" si="3"/>
        <v>0</v>
      </c>
      <c r="AK72" s="41">
        <f t="shared" ca="1" si="17"/>
        <v>0</v>
      </c>
      <c r="AL72" s="38">
        <f t="shared" ca="1" si="18"/>
        <v>0</v>
      </c>
      <c r="AO72" s="1">
        <f ca="1">IF(A72=0,0,INDEX(OFFSET(Catégories!$D$21:$D$31,0,0,10,Catégories!$C$17),'Echantillon (6)'!C72,'Echantillon (6)'!B72))</f>
        <v>0</v>
      </c>
      <c r="AP72" s="38">
        <f t="shared" ca="1" si="4"/>
        <v>0</v>
      </c>
      <c r="AT72" s="38">
        <f t="shared" ca="1" si="19"/>
        <v>0</v>
      </c>
      <c r="AW72" s="36"/>
      <c r="AX72" s="36"/>
      <c r="AY72" s="40">
        <f t="shared" si="20"/>
        <v>0</v>
      </c>
      <c r="BA72" s="9">
        <f t="shared" ca="1" si="5"/>
        <v>0</v>
      </c>
      <c r="BC72" s="10">
        <f t="shared" ca="1" si="27"/>
        <v>0</v>
      </c>
      <c r="BF72" s="38">
        <f t="shared" ca="1" si="21"/>
        <v>0</v>
      </c>
    </row>
    <row r="73" spans="1:58" x14ac:dyDescent="0.3">
      <c r="A73" s="53">
        <f t="shared" ca="1" si="22"/>
        <v>0</v>
      </c>
      <c r="B73" s="19">
        <f ca="1">IF(A73=0,0,HLOOKUP(A73-1,OFFSET(Catégories!$D$18:$D$19,0,0,2,Catégories!$C$17),2,TRUE))</f>
        <v>0</v>
      </c>
      <c r="C73" s="19">
        <f ca="1">IF(A73=0,0,A73-OFFSET(Catégories!$D$18,0,B73-1,,))</f>
        <v>0</v>
      </c>
      <c r="F73" s="1">
        <f ca="1">IF(A73=0,0,INDEX(Catégories!$D$20:$R$20,1,'Echantillon (6)'!B73))</f>
        <v>0</v>
      </c>
      <c r="G73" s="1">
        <f ca="1">IF(A73=0,0,INDEX(OFFSET(Catégories!$D$21:$D$31,0,0,10,Catégories!$C$17),'Echantillon (6)'!C73,'Echantillon (6)'!B73))</f>
        <v>0</v>
      </c>
      <c r="I73" s="41">
        <v>0</v>
      </c>
      <c r="J73" s="41">
        <v>0</v>
      </c>
      <c r="K73" s="41">
        <f t="shared" si="7"/>
        <v>0</v>
      </c>
      <c r="L73" s="6"/>
      <c r="M73" s="38">
        <f t="shared" si="8"/>
        <v>0</v>
      </c>
      <c r="N73" s="38"/>
      <c r="O73" s="38">
        <f t="shared" si="9"/>
        <v>0</v>
      </c>
      <c r="Q73" s="41">
        <v>0</v>
      </c>
      <c r="R73" s="41">
        <v>0</v>
      </c>
      <c r="S73" s="41">
        <f t="shared" si="10"/>
        <v>0</v>
      </c>
      <c r="T73" s="6"/>
      <c r="U73" s="38">
        <f t="shared" si="11"/>
        <v>0</v>
      </c>
      <c r="V73" s="38"/>
      <c r="W73" s="38">
        <f t="shared" si="12"/>
        <v>0</v>
      </c>
      <c r="Y73" s="41">
        <v>0</v>
      </c>
      <c r="Z73" s="41">
        <v>0</v>
      </c>
      <c r="AA73" s="41">
        <f t="shared" si="13"/>
        <v>0</v>
      </c>
      <c r="AB73" s="6"/>
      <c r="AC73" s="38">
        <f t="shared" si="14"/>
        <v>0</v>
      </c>
      <c r="AD73" s="38"/>
      <c r="AE73" s="38">
        <f t="shared" si="15"/>
        <v>0</v>
      </c>
      <c r="AH73" s="41">
        <f t="shared" si="16"/>
        <v>0</v>
      </c>
      <c r="AI73" s="41">
        <f t="shared" si="2"/>
        <v>0</v>
      </c>
      <c r="AJ73" s="41">
        <f t="shared" si="3"/>
        <v>0</v>
      </c>
      <c r="AK73" s="41">
        <f t="shared" ca="1" si="17"/>
        <v>0</v>
      </c>
      <c r="AL73" s="38">
        <f t="shared" ca="1" si="18"/>
        <v>0</v>
      </c>
      <c r="AO73" s="1">
        <f ca="1">IF(A73=0,0,INDEX(OFFSET(Catégories!$D$21:$D$31,0,0,10,Catégories!$C$17),'Echantillon (6)'!C73,'Echantillon (6)'!B73))</f>
        <v>0</v>
      </c>
      <c r="AP73" s="38">
        <f t="shared" ca="1" si="4"/>
        <v>0</v>
      </c>
      <c r="AT73" s="38">
        <f t="shared" ca="1" si="19"/>
        <v>0</v>
      </c>
      <c r="AW73" s="36"/>
      <c r="AX73" s="36"/>
      <c r="AY73" s="40">
        <f t="shared" si="20"/>
        <v>0</v>
      </c>
      <c r="BA73" s="9">
        <f t="shared" ca="1" si="5"/>
        <v>0</v>
      </c>
      <c r="BC73" s="10">
        <f t="shared" ca="1" si="27"/>
        <v>0</v>
      </c>
      <c r="BF73" s="38">
        <f t="shared" ca="1" si="21"/>
        <v>0</v>
      </c>
    </row>
    <row r="74" spans="1:58" x14ac:dyDescent="0.3">
      <c r="A74" s="53">
        <f t="shared" ca="1" si="22"/>
        <v>0</v>
      </c>
      <c r="B74" s="19">
        <f ca="1">IF(A74=0,0,HLOOKUP(A74-1,OFFSET(Catégories!$D$18:$D$19,0,0,2,Catégories!$C$17),2,TRUE))</f>
        <v>0</v>
      </c>
      <c r="C74" s="19">
        <f ca="1">IF(A74=0,0,A74-OFFSET(Catégories!$D$18,0,B74-1,,))</f>
        <v>0</v>
      </c>
      <c r="F74" s="1">
        <f ca="1">IF(A74=0,0,INDEX(Catégories!$D$20:$R$20,1,'Echantillon (6)'!B74))</f>
        <v>0</v>
      </c>
      <c r="G74" s="1">
        <f ca="1">IF(A74=0,0,INDEX(OFFSET(Catégories!$D$21:$D$31,0,0,10,Catégories!$C$17),'Echantillon (6)'!C74,'Echantillon (6)'!B74))</f>
        <v>0</v>
      </c>
      <c r="I74" s="41">
        <v>0</v>
      </c>
      <c r="J74" s="41">
        <v>0</v>
      </c>
      <c r="K74" s="41">
        <f t="shared" si="7"/>
        <v>0</v>
      </c>
      <c r="L74" s="6"/>
      <c r="M74" s="38">
        <f t="shared" si="8"/>
        <v>0</v>
      </c>
      <c r="N74" s="38"/>
      <c r="O74" s="38">
        <f t="shared" si="9"/>
        <v>0</v>
      </c>
      <c r="Q74" s="41">
        <v>0</v>
      </c>
      <c r="R74" s="41">
        <v>0</v>
      </c>
      <c r="S74" s="41">
        <f t="shared" si="10"/>
        <v>0</v>
      </c>
      <c r="T74" s="6"/>
      <c r="U74" s="38">
        <f t="shared" si="11"/>
        <v>0</v>
      </c>
      <c r="V74" s="38"/>
      <c r="W74" s="38">
        <f t="shared" si="12"/>
        <v>0</v>
      </c>
      <c r="Y74" s="41">
        <v>0</v>
      </c>
      <c r="Z74" s="41">
        <v>0</v>
      </c>
      <c r="AA74" s="41">
        <f t="shared" si="13"/>
        <v>0</v>
      </c>
      <c r="AB74" s="6"/>
      <c r="AC74" s="38">
        <f t="shared" si="14"/>
        <v>0</v>
      </c>
      <c r="AD74" s="38"/>
      <c r="AE74" s="38">
        <f t="shared" si="15"/>
        <v>0</v>
      </c>
      <c r="AH74" s="41">
        <f t="shared" si="16"/>
        <v>0</v>
      </c>
      <c r="AI74" s="41">
        <f t="shared" si="2"/>
        <v>0</v>
      </c>
      <c r="AJ74" s="41">
        <f t="shared" si="3"/>
        <v>0</v>
      </c>
      <c r="AK74" s="41">
        <f t="shared" ca="1" si="17"/>
        <v>0</v>
      </c>
      <c r="AL74" s="38">
        <f t="shared" ca="1" si="18"/>
        <v>0</v>
      </c>
      <c r="AO74" s="1">
        <f ca="1">IF(A74=0,0,INDEX(OFFSET(Catégories!$D$21:$D$31,0,0,10,Catégories!$C$17),'Echantillon (6)'!C74,'Echantillon (6)'!B74))</f>
        <v>0</v>
      </c>
      <c r="AP74" s="38">
        <f t="shared" ca="1" si="4"/>
        <v>0</v>
      </c>
      <c r="AT74" s="38">
        <f t="shared" ca="1" si="19"/>
        <v>0</v>
      </c>
      <c r="AW74" s="36"/>
      <c r="AX74" s="36"/>
      <c r="AY74" s="40">
        <f t="shared" si="20"/>
        <v>0</v>
      </c>
      <c r="BA74" s="9">
        <f t="shared" ca="1" si="5"/>
        <v>0</v>
      </c>
      <c r="BC74" s="10">
        <f t="shared" ca="1" si="27"/>
        <v>0</v>
      </c>
      <c r="BF74" s="38">
        <f t="shared" ca="1" si="21"/>
        <v>0</v>
      </c>
    </row>
    <row r="75" spans="1:58" x14ac:dyDescent="0.3">
      <c r="A75" s="53">
        <f t="shared" ca="1" si="22"/>
        <v>0</v>
      </c>
      <c r="B75" s="19">
        <f ca="1">IF(A75=0,0,HLOOKUP(A75-1,OFFSET(Catégories!$D$18:$D$19,0,0,2,Catégories!$C$17),2,TRUE))</f>
        <v>0</v>
      </c>
      <c r="C75" s="19">
        <f ca="1">IF(A75=0,0,A75-OFFSET(Catégories!$D$18,0,B75-1,,))</f>
        <v>0</v>
      </c>
      <c r="F75" s="1">
        <f ca="1">IF(A75=0,0,INDEX(Catégories!$D$20:$R$20,1,'Echantillon (6)'!B75))</f>
        <v>0</v>
      </c>
      <c r="G75" s="1">
        <f ca="1">IF(A75=0,0,INDEX(OFFSET(Catégories!$D$21:$D$31,0,0,10,Catégories!$C$17),'Echantillon (6)'!C75,'Echantillon (6)'!B75))</f>
        <v>0</v>
      </c>
      <c r="I75" s="41">
        <v>0</v>
      </c>
      <c r="J75" s="41">
        <v>0</v>
      </c>
      <c r="K75" s="41">
        <f t="shared" si="7"/>
        <v>0</v>
      </c>
      <c r="L75" s="6"/>
      <c r="M75" s="38">
        <f t="shared" si="8"/>
        <v>0</v>
      </c>
      <c r="N75" s="38"/>
      <c r="O75" s="38">
        <f t="shared" si="9"/>
        <v>0</v>
      </c>
      <c r="Q75" s="41">
        <v>0</v>
      </c>
      <c r="R75" s="41">
        <v>0</v>
      </c>
      <c r="S75" s="41">
        <f t="shared" si="10"/>
        <v>0</v>
      </c>
      <c r="T75" s="6"/>
      <c r="U75" s="38">
        <f t="shared" si="11"/>
        <v>0</v>
      </c>
      <c r="V75" s="38"/>
      <c r="W75" s="38">
        <f t="shared" si="12"/>
        <v>0</v>
      </c>
      <c r="Y75" s="41">
        <v>0</v>
      </c>
      <c r="Z75" s="41">
        <v>0</v>
      </c>
      <c r="AA75" s="41">
        <f t="shared" si="13"/>
        <v>0</v>
      </c>
      <c r="AB75" s="6"/>
      <c r="AC75" s="38">
        <f t="shared" si="14"/>
        <v>0</v>
      </c>
      <c r="AD75" s="38"/>
      <c r="AE75" s="38">
        <f t="shared" si="15"/>
        <v>0</v>
      </c>
      <c r="AH75" s="41">
        <f t="shared" si="16"/>
        <v>0</v>
      </c>
      <c r="AI75" s="41">
        <f t="shared" si="2"/>
        <v>0</v>
      </c>
      <c r="AJ75" s="41">
        <f t="shared" si="3"/>
        <v>0</v>
      </c>
      <c r="AK75" s="41">
        <f t="shared" ca="1" si="17"/>
        <v>0</v>
      </c>
      <c r="AL75" s="38">
        <f t="shared" ca="1" si="18"/>
        <v>0</v>
      </c>
      <c r="AO75" s="1">
        <f ca="1">IF(A75=0,0,INDEX(OFFSET(Catégories!$D$21:$D$31,0,0,10,Catégories!$C$17),'Echantillon (6)'!C75,'Echantillon (6)'!B75))</f>
        <v>0</v>
      </c>
      <c r="AP75" s="38">
        <f t="shared" ca="1" si="4"/>
        <v>0</v>
      </c>
      <c r="AT75" s="38">
        <f t="shared" ca="1" si="19"/>
        <v>0</v>
      </c>
      <c r="AW75" s="36"/>
      <c r="AX75" s="36"/>
      <c r="AY75" s="40">
        <f t="shared" si="20"/>
        <v>0</v>
      </c>
      <c r="BA75" s="9">
        <f t="shared" ca="1" si="5"/>
        <v>0</v>
      </c>
      <c r="BC75" s="10">
        <f t="shared" ca="1" si="27"/>
        <v>0</v>
      </c>
      <c r="BF75" s="38">
        <f t="shared" ca="1" si="21"/>
        <v>0</v>
      </c>
    </row>
    <row r="76" spans="1:58" x14ac:dyDescent="0.3">
      <c r="A76" s="53">
        <f t="shared" ca="1" si="22"/>
        <v>0</v>
      </c>
      <c r="B76" s="19">
        <f ca="1">IF(A76=0,0,HLOOKUP(A76-1,OFFSET(Catégories!$D$18:$D$19,0,0,2,Catégories!$C$17),2,TRUE))</f>
        <v>0</v>
      </c>
      <c r="C76" s="19">
        <f ca="1">IF(A76=0,0,A76-OFFSET(Catégories!$D$18,0,B76-1,,))</f>
        <v>0</v>
      </c>
      <c r="F76" s="1">
        <f ca="1">IF(A76=0,0,INDEX(Catégories!$D$20:$R$20,1,'Echantillon (6)'!B76))</f>
        <v>0</v>
      </c>
      <c r="G76" s="1">
        <f ca="1">IF(A76=0,0,INDEX(OFFSET(Catégories!$D$21:$D$31,0,0,10,Catégories!$C$17),'Echantillon (6)'!C76,'Echantillon (6)'!B76))</f>
        <v>0</v>
      </c>
      <c r="I76" s="41">
        <v>0</v>
      </c>
      <c r="J76" s="41">
        <v>0</v>
      </c>
      <c r="K76" s="41">
        <f t="shared" si="7"/>
        <v>0</v>
      </c>
      <c r="L76" s="6"/>
      <c r="M76" s="38">
        <f t="shared" si="8"/>
        <v>0</v>
      </c>
      <c r="N76" s="38"/>
      <c r="O76" s="38">
        <f t="shared" si="9"/>
        <v>0</v>
      </c>
      <c r="Q76" s="41">
        <v>0</v>
      </c>
      <c r="R76" s="41">
        <v>0</v>
      </c>
      <c r="S76" s="41">
        <f t="shared" si="10"/>
        <v>0</v>
      </c>
      <c r="T76" s="6"/>
      <c r="U76" s="38">
        <f t="shared" si="11"/>
        <v>0</v>
      </c>
      <c r="V76" s="38"/>
      <c r="W76" s="38">
        <f t="shared" si="12"/>
        <v>0</v>
      </c>
      <c r="Y76" s="41">
        <v>0</v>
      </c>
      <c r="Z76" s="41">
        <v>0</v>
      </c>
      <c r="AA76" s="41">
        <f t="shared" si="13"/>
        <v>0</v>
      </c>
      <c r="AB76" s="6"/>
      <c r="AC76" s="38">
        <f t="shared" si="14"/>
        <v>0</v>
      </c>
      <c r="AD76" s="38"/>
      <c r="AE76" s="38">
        <f t="shared" si="15"/>
        <v>0</v>
      </c>
      <c r="AH76" s="41">
        <f t="shared" si="16"/>
        <v>0</v>
      </c>
      <c r="AI76" s="41">
        <f t="shared" si="2"/>
        <v>0</v>
      </c>
      <c r="AJ76" s="41">
        <f t="shared" si="3"/>
        <v>0</v>
      </c>
      <c r="AK76" s="41">
        <f t="shared" ca="1" si="17"/>
        <v>0</v>
      </c>
      <c r="AL76" s="38">
        <f t="shared" ca="1" si="18"/>
        <v>0</v>
      </c>
      <c r="AO76" s="1">
        <f ca="1">IF(A76=0,0,INDEX(OFFSET(Catégories!$D$21:$D$31,0,0,10,Catégories!$C$17),'Echantillon (6)'!C76,'Echantillon (6)'!B76))</f>
        <v>0</v>
      </c>
      <c r="AP76" s="38">
        <f t="shared" ca="1" si="4"/>
        <v>0</v>
      </c>
      <c r="AT76" s="38">
        <f t="shared" ca="1" si="19"/>
        <v>0</v>
      </c>
      <c r="AW76" s="36"/>
      <c r="AX76" s="36"/>
      <c r="AY76" s="40">
        <f t="shared" si="20"/>
        <v>0</v>
      </c>
      <c r="BA76" s="9">
        <f t="shared" ca="1" si="5"/>
        <v>0</v>
      </c>
      <c r="BC76" s="10">
        <f t="shared" ca="1" si="27"/>
        <v>0</v>
      </c>
      <c r="BF76" s="38">
        <f t="shared" ca="1" si="21"/>
        <v>0</v>
      </c>
    </row>
    <row r="77" spans="1:58" x14ac:dyDescent="0.3">
      <c r="A77" s="53">
        <f t="shared" ca="1" si="22"/>
        <v>0</v>
      </c>
      <c r="B77" s="19">
        <f ca="1">IF(A77=0,0,HLOOKUP(A77-1,OFFSET(Catégories!$D$18:$D$19,0,0,2,Catégories!$C$17),2,TRUE))</f>
        <v>0</v>
      </c>
      <c r="C77" s="19">
        <f ca="1">IF(A77=0,0,A77-OFFSET(Catégories!$D$18,0,B77-1,,))</f>
        <v>0</v>
      </c>
      <c r="F77" s="1">
        <f ca="1">IF(A77=0,0,INDEX(Catégories!$D$20:$R$20,1,'Echantillon (6)'!B77))</f>
        <v>0</v>
      </c>
      <c r="G77" s="1">
        <f ca="1">IF(A77=0,0,INDEX(OFFSET(Catégories!$D$21:$D$31,0,0,10,Catégories!$C$17),'Echantillon (6)'!C77,'Echantillon (6)'!B77))</f>
        <v>0</v>
      </c>
      <c r="I77" s="41">
        <v>0</v>
      </c>
      <c r="J77" s="41">
        <v>0</v>
      </c>
      <c r="K77" s="41">
        <f t="shared" si="7"/>
        <v>0</v>
      </c>
      <c r="L77" s="6"/>
      <c r="M77" s="38">
        <f t="shared" si="8"/>
        <v>0</v>
      </c>
      <c r="N77" s="38"/>
      <c r="O77" s="38">
        <f t="shared" si="9"/>
        <v>0</v>
      </c>
      <c r="Q77" s="41">
        <v>0</v>
      </c>
      <c r="R77" s="41">
        <v>0</v>
      </c>
      <c r="S77" s="41">
        <f t="shared" si="10"/>
        <v>0</v>
      </c>
      <c r="T77" s="6"/>
      <c r="U77" s="38">
        <f t="shared" si="11"/>
        <v>0</v>
      </c>
      <c r="V77" s="38"/>
      <c r="W77" s="38">
        <f t="shared" si="12"/>
        <v>0</v>
      </c>
      <c r="Y77" s="41">
        <v>0</v>
      </c>
      <c r="Z77" s="41">
        <v>0</v>
      </c>
      <c r="AA77" s="41">
        <f t="shared" si="13"/>
        <v>0</v>
      </c>
      <c r="AB77" s="6"/>
      <c r="AC77" s="38">
        <f t="shared" si="14"/>
        <v>0</v>
      </c>
      <c r="AD77" s="38"/>
      <c r="AE77" s="38">
        <f t="shared" si="15"/>
        <v>0</v>
      </c>
      <c r="AH77" s="41">
        <f t="shared" si="16"/>
        <v>0</v>
      </c>
      <c r="AI77" s="41">
        <f t="shared" si="2"/>
        <v>0</v>
      </c>
      <c r="AJ77" s="41">
        <f t="shared" si="3"/>
        <v>0</v>
      </c>
      <c r="AK77" s="41">
        <f t="shared" ca="1" si="17"/>
        <v>0</v>
      </c>
      <c r="AL77" s="38">
        <f t="shared" ca="1" si="18"/>
        <v>0</v>
      </c>
      <c r="AO77" s="1">
        <f ca="1">IF(A77=0,0,INDEX(OFFSET(Catégories!$D$21:$D$31,0,0,10,Catégories!$C$17),'Echantillon (6)'!C77,'Echantillon (6)'!B77))</f>
        <v>0</v>
      </c>
      <c r="AP77" s="38">
        <f t="shared" ca="1" si="4"/>
        <v>0</v>
      </c>
      <c r="AT77" s="38">
        <f t="shared" ca="1" si="19"/>
        <v>0</v>
      </c>
      <c r="AW77" s="36"/>
      <c r="AX77" s="36"/>
      <c r="AY77" s="40">
        <f t="shared" si="20"/>
        <v>0</v>
      </c>
      <c r="BA77" s="9">
        <f t="shared" ca="1" si="5"/>
        <v>0</v>
      </c>
      <c r="BC77" s="10">
        <f t="shared" ca="1" si="27"/>
        <v>0</v>
      </c>
      <c r="BF77" s="38">
        <f t="shared" ca="1" si="21"/>
        <v>0</v>
      </c>
    </row>
    <row r="78" spans="1:58" x14ac:dyDescent="0.3">
      <c r="A78" s="53">
        <f t="shared" ca="1" si="22"/>
        <v>0</v>
      </c>
      <c r="B78" s="19">
        <f ca="1">IF(A78=0,0,HLOOKUP(A78-1,OFFSET(Catégories!$D$18:$D$19,0,0,2,Catégories!$C$17),2,TRUE))</f>
        <v>0</v>
      </c>
      <c r="C78" s="19">
        <f ca="1">IF(A78=0,0,A78-OFFSET(Catégories!$D$18,0,B78-1,,))</f>
        <v>0</v>
      </c>
      <c r="F78" s="1">
        <f ca="1">IF(A78=0,0,INDEX(Catégories!$D$20:$R$20,1,'Echantillon (6)'!B78))</f>
        <v>0</v>
      </c>
      <c r="G78" s="1">
        <f ca="1">IF(A78=0,0,INDEX(OFFSET(Catégories!$D$21:$D$31,0,0,10,Catégories!$C$17),'Echantillon (6)'!C78,'Echantillon (6)'!B78))</f>
        <v>0</v>
      </c>
      <c r="I78" s="41">
        <v>0</v>
      </c>
      <c r="J78" s="41">
        <v>0</v>
      </c>
      <c r="K78" s="41">
        <f t="shared" si="7"/>
        <v>0</v>
      </c>
      <c r="L78" s="6"/>
      <c r="M78" s="38">
        <f t="shared" si="8"/>
        <v>0</v>
      </c>
      <c r="N78" s="38"/>
      <c r="O78" s="38">
        <f t="shared" si="9"/>
        <v>0</v>
      </c>
      <c r="Q78" s="41">
        <v>0</v>
      </c>
      <c r="R78" s="41">
        <v>0</v>
      </c>
      <c r="S78" s="41">
        <f t="shared" si="10"/>
        <v>0</v>
      </c>
      <c r="T78" s="6"/>
      <c r="U78" s="38">
        <f t="shared" si="11"/>
        <v>0</v>
      </c>
      <c r="V78" s="38"/>
      <c r="W78" s="38">
        <f t="shared" si="12"/>
        <v>0</v>
      </c>
      <c r="Y78" s="41">
        <v>0</v>
      </c>
      <c r="Z78" s="41">
        <v>0</v>
      </c>
      <c r="AA78" s="41">
        <f t="shared" si="13"/>
        <v>0</v>
      </c>
      <c r="AB78" s="6"/>
      <c r="AC78" s="38">
        <f t="shared" si="14"/>
        <v>0</v>
      </c>
      <c r="AD78" s="38"/>
      <c r="AE78" s="38">
        <f t="shared" si="15"/>
        <v>0</v>
      </c>
      <c r="AH78" s="41">
        <f t="shared" si="16"/>
        <v>0</v>
      </c>
      <c r="AI78" s="41">
        <f t="shared" si="2"/>
        <v>0</v>
      </c>
      <c r="AJ78" s="41">
        <f t="shared" si="3"/>
        <v>0</v>
      </c>
      <c r="AK78" s="41">
        <f t="shared" ca="1" si="17"/>
        <v>0</v>
      </c>
      <c r="AL78" s="38">
        <f t="shared" ca="1" si="18"/>
        <v>0</v>
      </c>
      <c r="AO78" s="1">
        <f ca="1">IF(A78=0,0,INDEX(OFFSET(Catégories!$D$21:$D$31,0,0,10,Catégories!$C$17),'Echantillon (6)'!C78,'Echantillon (6)'!B78))</f>
        <v>0</v>
      </c>
      <c r="AP78" s="38">
        <f t="shared" ca="1" si="4"/>
        <v>0</v>
      </c>
      <c r="AT78" s="38">
        <f t="shared" ca="1" si="19"/>
        <v>0</v>
      </c>
      <c r="AW78" s="36"/>
      <c r="AX78" s="36"/>
      <c r="AY78" s="40">
        <f t="shared" si="20"/>
        <v>0</v>
      </c>
      <c r="BA78" s="9">
        <f t="shared" ca="1" si="5"/>
        <v>0</v>
      </c>
      <c r="BC78" s="10">
        <f t="shared" ca="1" si="27"/>
        <v>0</v>
      </c>
      <c r="BF78" s="38">
        <f t="shared" ca="1" si="21"/>
        <v>0</v>
      </c>
    </row>
    <row r="79" spans="1:58" x14ac:dyDescent="0.3">
      <c r="A79" s="53">
        <f t="shared" ca="1" si="22"/>
        <v>0</v>
      </c>
      <c r="B79" s="19">
        <f ca="1">IF(A79=0,0,HLOOKUP(A79-1,OFFSET(Catégories!$D$18:$D$19,0,0,2,Catégories!$C$17),2,TRUE))</f>
        <v>0</v>
      </c>
      <c r="C79" s="19">
        <f ca="1">IF(A79=0,0,A79-OFFSET(Catégories!$D$18,0,B79-1,,))</f>
        <v>0</v>
      </c>
      <c r="F79" s="1">
        <f ca="1">IF(A79=0,0,INDEX(Catégories!$D$20:$R$20,1,'Echantillon (6)'!B79))</f>
        <v>0</v>
      </c>
      <c r="G79" s="1">
        <f ca="1">IF(A79=0,0,INDEX(OFFSET(Catégories!$D$21:$D$31,0,0,10,Catégories!$C$17),'Echantillon (6)'!C79,'Echantillon (6)'!B79))</f>
        <v>0</v>
      </c>
      <c r="I79" s="41">
        <v>0</v>
      </c>
      <c r="J79" s="41">
        <v>0</v>
      </c>
      <c r="K79" s="41">
        <f t="shared" si="7"/>
        <v>0</v>
      </c>
      <c r="L79" s="6"/>
      <c r="M79" s="38">
        <f t="shared" si="8"/>
        <v>0</v>
      </c>
      <c r="N79" s="38"/>
      <c r="O79" s="38">
        <f t="shared" si="9"/>
        <v>0</v>
      </c>
      <c r="Q79" s="41">
        <v>0</v>
      </c>
      <c r="R79" s="41">
        <v>0</v>
      </c>
      <c r="S79" s="41">
        <f t="shared" si="10"/>
        <v>0</v>
      </c>
      <c r="T79" s="6"/>
      <c r="U79" s="38">
        <f t="shared" si="11"/>
        <v>0</v>
      </c>
      <c r="V79" s="38"/>
      <c r="W79" s="38">
        <f t="shared" si="12"/>
        <v>0</v>
      </c>
      <c r="Y79" s="41">
        <v>0</v>
      </c>
      <c r="Z79" s="41">
        <v>0</v>
      </c>
      <c r="AA79" s="41">
        <f t="shared" si="13"/>
        <v>0</v>
      </c>
      <c r="AB79" s="6"/>
      <c r="AC79" s="38">
        <f t="shared" si="14"/>
        <v>0</v>
      </c>
      <c r="AD79" s="38"/>
      <c r="AE79" s="38">
        <f t="shared" si="15"/>
        <v>0</v>
      </c>
      <c r="AH79" s="41">
        <f t="shared" si="16"/>
        <v>0</v>
      </c>
      <c r="AI79" s="41">
        <f t="shared" si="2"/>
        <v>0</v>
      </c>
      <c r="AJ79" s="41">
        <f t="shared" si="3"/>
        <v>0</v>
      </c>
      <c r="AK79" s="41">
        <f t="shared" ca="1" si="17"/>
        <v>0</v>
      </c>
      <c r="AL79" s="38">
        <f t="shared" ca="1" si="18"/>
        <v>0</v>
      </c>
      <c r="AO79" s="1">
        <f ca="1">IF(A79=0,0,INDEX(OFFSET(Catégories!$D$21:$D$31,0,0,10,Catégories!$C$17),'Echantillon (6)'!C79,'Echantillon (6)'!B79))</f>
        <v>0</v>
      </c>
      <c r="AP79" s="38">
        <f t="shared" ca="1" si="4"/>
        <v>0</v>
      </c>
      <c r="AT79" s="38">
        <f t="shared" ca="1" si="19"/>
        <v>0</v>
      </c>
      <c r="AW79" s="36"/>
      <c r="AX79" s="36"/>
      <c r="AY79" s="40">
        <f t="shared" si="20"/>
        <v>0</v>
      </c>
      <c r="BA79" s="9">
        <f t="shared" ca="1" si="5"/>
        <v>0</v>
      </c>
      <c r="BC79" s="10">
        <f t="shared" ca="1" si="27"/>
        <v>0</v>
      </c>
      <c r="BF79" s="38">
        <f t="shared" ca="1" si="21"/>
        <v>0</v>
      </c>
    </row>
    <row r="80" spans="1:58" x14ac:dyDescent="0.3">
      <c r="A80" s="53">
        <f t="shared" ca="1" si="22"/>
        <v>0</v>
      </c>
      <c r="B80" s="19">
        <f ca="1">IF(A80=0,0,HLOOKUP(A80-1,OFFSET(Catégories!$D$18:$D$19,0,0,2,Catégories!$C$17),2,TRUE))</f>
        <v>0</v>
      </c>
      <c r="C80" s="19">
        <f ca="1">IF(A80=0,0,A80-OFFSET(Catégories!$D$18,0,B80-1,,))</f>
        <v>0</v>
      </c>
      <c r="F80" s="1">
        <f ca="1">IF(A80=0,0,INDEX(Catégories!$D$20:$R$20,1,'Echantillon (6)'!B80))</f>
        <v>0</v>
      </c>
      <c r="G80" s="1">
        <f ca="1">IF(A80=0,0,INDEX(OFFSET(Catégories!$D$21:$D$31,0,0,10,Catégories!$C$17),'Echantillon (6)'!C80,'Echantillon (6)'!B80))</f>
        <v>0</v>
      </c>
      <c r="I80" s="41">
        <v>0</v>
      </c>
      <c r="J80" s="41">
        <v>0</v>
      </c>
      <c r="K80" s="41">
        <f t="shared" si="7"/>
        <v>0</v>
      </c>
      <c r="L80" s="6"/>
      <c r="M80" s="38">
        <f t="shared" si="8"/>
        <v>0</v>
      </c>
      <c r="N80" s="38"/>
      <c r="O80" s="38">
        <f t="shared" si="9"/>
        <v>0</v>
      </c>
      <c r="Q80" s="41">
        <v>0</v>
      </c>
      <c r="R80" s="41">
        <v>0</v>
      </c>
      <c r="S80" s="41">
        <f t="shared" si="10"/>
        <v>0</v>
      </c>
      <c r="T80" s="6"/>
      <c r="U80" s="38">
        <f t="shared" si="11"/>
        <v>0</v>
      </c>
      <c r="V80" s="38"/>
      <c r="W80" s="38">
        <f t="shared" si="12"/>
        <v>0</v>
      </c>
      <c r="Y80" s="41">
        <v>0</v>
      </c>
      <c r="Z80" s="41">
        <v>0</v>
      </c>
      <c r="AA80" s="41">
        <f t="shared" si="13"/>
        <v>0</v>
      </c>
      <c r="AB80" s="6"/>
      <c r="AC80" s="38">
        <f t="shared" si="14"/>
        <v>0</v>
      </c>
      <c r="AD80" s="38"/>
      <c r="AE80" s="38">
        <f t="shared" si="15"/>
        <v>0</v>
      </c>
      <c r="AH80" s="41">
        <f t="shared" si="16"/>
        <v>0</v>
      </c>
      <c r="AI80" s="41">
        <f t="shared" si="2"/>
        <v>0</v>
      </c>
      <c r="AJ80" s="41">
        <f t="shared" si="3"/>
        <v>0</v>
      </c>
      <c r="AK80" s="41">
        <f t="shared" ca="1" si="17"/>
        <v>0</v>
      </c>
      <c r="AL80" s="38">
        <f t="shared" ca="1" si="18"/>
        <v>0</v>
      </c>
      <c r="AO80" s="1">
        <f ca="1">IF(A80=0,0,INDEX(OFFSET(Catégories!$D$21:$D$31,0,0,10,Catégories!$C$17),'Echantillon (6)'!C80,'Echantillon (6)'!B80))</f>
        <v>0</v>
      </c>
      <c r="AP80" s="38">
        <f t="shared" ca="1" si="4"/>
        <v>0</v>
      </c>
      <c r="AT80" s="38">
        <f t="shared" ca="1" si="19"/>
        <v>0</v>
      </c>
      <c r="AW80" s="36"/>
      <c r="AX80" s="36"/>
      <c r="AY80" s="40">
        <f t="shared" si="20"/>
        <v>0</v>
      </c>
      <c r="BA80" s="9">
        <f t="shared" ca="1" si="5"/>
        <v>0</v>
      </c>
      <c r="BC80" s="10">
        <f t="shared" ca="1" si="27"/>
        <v>0</v>
      </c>
      <c r="BF80" s="38">
        <f t="shared" ca="1" si="21"/>
        <v>0</v>
      </c>
    </row>
    <row r="81" spans="1:67" x14ac:dyDescent="0.3">
      <c r="A81" s="53">
        <f t="shared" ca="1" si="22"/>
        <v>0</v>
      </c>
      <c r="B81" s="19">
        <f ca="1">IF(A81=0,0,HLOOKUP(A81-1,OFFSET(Catégories!$D$18:$D$19,0,0,2,Catégories!$C$17),2,TRUE))</f>
        <v>0</v>
      </c>
      <c r="C81" s="19">
        <f ca="1">IF(A81=0,0,A81-OFFSET(Catégories!$D$18,0,B81-1,,))</f>
        <v>0</v>
      </c>
      <c r="F81" s="1">
        <f ca="1">IF(A81=0,0,INDEX(Catégories!$D$20:$R$20,1,'Echantillon (6)'!B81))</f>
        <v>0</v>
      </c>
      <c r="G81" s="1">
        <f ca="1">IF(A81=0,0,INDEX(OFFSET(Catégories!$D$21:$D$31,0,0,10,Catégories!$C$17),'Echantillon (6)'!C81,'Echantillon (6)'!B81))</f>
        <v>0</v>
      </c>
      <c r="I81" s="41">
        <v>0</v>
      </c>
      <c r="J81" s="41">
        <v>0</v>
      </c>
      <c r="K81" s="41">
        <f t="shared" si="7"/>
        <v>0</v>
      </c>
      <c r="L81" s="6"/>
      <c r="M81" s="38">
        <f t="shared" si="8"/>
        <v>0</v>
      </c>
      <c r="N81" s="38"/>
      <c r="O81" s="38">
        <f t="shared" si="9"/>
        <v>0</v>
      </c>
      <c r="Q81" s="41">
        <v>0</v>
      </c>
      <c r="R81" s="41">
        <v>0</v>
      </c>
      <c r="S81" s="41">
        <f t="shared" si="10"/>
        <v>0</v>
      </c>
      <c r="T81" s="6"/>
      <c r="U81" s="38">
        <f t="shared" si="11"/>
        <v>0</v>
      </c>
      <c r="V81" s="38"/>
      <c r="W81" s="38">
        <f t="shared" si="12"/>
        <v>0</v>
      </c>
      <c r="Y81" s="41">
        <v>0</v>
      </c>
      <c r="Z81" s="41">
        <v>0</v>
      </c>
      <c r="AA81" s="41">
        <f t="shared" si="13"/>
        <v>0</v>
      </c>
      <c r="AB81" s="6"/>
      <c r="AC81" s="38">
        <f t="shared" si="14"/>
        <v>0</v>
      </c>
      <c r="AD81" s="38"/>
      <c r="AE81" s="38">
        <f t="shared" si="15"/>
        <v>0</v>
      </c>
      <c r="AH81" s="41">
        <f t="shared" si="16"/>
        <v>0</v>
      </c>
      <c r="AI81" s="41">
        <f t="shared" si="2"/>
        <v>0</v>
      </c>
      <c r="AJ81" s="41">
        <f t="shared" si="3"/>
        <v>0</v>
      </c>
      <c r="AK81" s="41">
        <f t="shared" ca="1" si="17"/>
        <v>0</v>
      </c>
      <c r="AL81" s="38">
        <f t="shared" ca="1" si="18"/>
        <v>0</v>
      </c>
      <c r="AO81" s="1">
        <f ca="1">IF(A81=0,0,INDEX(OFFSET(Catégories!$D$21:$D$31,0,0,10,Catégories!$C$17),'Echantillon (6)'!C81,'Echantillon (6)'!B81))</f>
        <v>0</v>
      </c>
      <c r="AP81" s="38">
        <f t="shared" ca="1" si="4"/>
        <v>0</v>
      </c>
      <c r="AT81" s="38">
        <f t="shared" ca="1" si="19"/>
        <v>0</v>
      </c>
      <c r="AW81" s="36"/>
      <c r="AX81" s="36"/>
      <c r="AY81" s="40">
        <f t="shared" si="20"/>
        <v>0</v>
      </c>
      <c r="BA81" s="9">
        <f t="shared" ca="1" si="5"/>
        <v>0</v>
      </c>
      <c r="BC81" s="10">
        <f t="shared" ca="1" si="27"/>
        <v>0</v>
      </c>
      <c r="BF81" s="38">
        <f t="shared" ca="1" si="21"/>
        <v>0</v>
      </c>
    </row>
    <row r="82" spans="1:67" x14ac:dyDescent="0.3">
      <c r="A82" s="53">
        <f t="shared" ca="1" si="22"/>
        <v>0</v>
      </c>
      <c r="B82" s="19">
        <f ca="1">IF(A82=0,0,HLOOKUP(A82-1,OFFSET(Catégories!$D$18:$D$19,0,0,2,Catégories!$C$17),2,TRUE))</f>
        <v>0</v>
      </c>
      <c r="C82" s="19">
        <f ca="1">IF(A82=0,0,A82-OFFSET(Catégories!$D$18,0,B82-1,,))</f>
        <v>0</v>
      </c>
      <c r="F82" s="1">
        <f ca="1">IF(A82=0,0,INDEX(Catégories!$D$20:$R$20,1,'Echantillon (6)'!B82))</f>
        <v>0</v>
      </c>
      <c r="G82" s="1">
        <f ca="1">IF(A82=0,0,INDEX(OFFSET(Catégories!$D$21:$D$31,0,0,10,Catégories!$C$17),'Echantillon (6)'!C82,'Echantillon (6)'!B82))</f>
        <v>0</v>
      </c>
      <c r="I82" s="41">
        <v>0</v>
      </c>
      <c r="J82" s="41">
        <v>0</v>
      </c>
      <c r="K82" s="41">
        <f t="shared" si="7"/>
        <v>0</v>
      </c>
      <c r="L82" s="6"/>
      <c r="M82" s="38">
        <f t="shared" si="8"/>
        <v>0</v>
      </c>
      <c r="N82" s="38"/>
      <c r="O82" s="38">
        <f t="shared" si="9"/>
        <v>0</v>
      </c>
      <c r="Q82" s="41">
        <v>0</v>
      </c>
      <c r="R82" s="41">
        <v>0</v>
      </c>
      <c r="S82" s="41">
        <f t="shared" si="10"/>
        <v>0</v>
      </c>
      <c r="T82" s="6"/>
      <c r="U82" s="38">
        <f t="shared" si="11"/>
        <v>0</v>
      </c>
      <c r="V82" s="38"/>
      <c r="W82" s="38">
        <f t="shared" si="12"/>
        <v>0</v>
      </c>
      <c r="Y82" s="41">
        <v>0</v>
      </c>
      <c r="Z82" s="41">
        <v>0</v>
      </c>
      <c r="AA82" s="41">
        <f t="shared" si="13"/>
        <v>0</v>
      </c>
      <c r="AB82" s="6"/>
      <c r="AC82" s="38">
        <f t="shared" si="14"/>
        <v>0</v>
      </c>
      <c r="AD82" s="38"/>
      <c r="AE82" s="38">
        <f t="shared" si="15"/>
        <v>0</v>
      </c>
      <c r="AH82" s="41">
        <f t="shared" si="16"/>
        <v>0</v>
      </c>
      <c r="AI82" s="41">
        <f t="shared" si="2"/>
        <v>0</v>
      </c>
      <c r="AJ82" s="41">
        <f t="shared" si="3"/>
        <v>0</v>
      </c>
      <c r="AK82" s="41">
        <f t="shared" ca="1" si="17"/>
        <v>0</v>
      </c>
      <c r="AL82" s="38">
        <f t="shared" ca="1" si="18"/>
        <v>0</v>
      </c>
      <c r="AO82" s="1">
        <f ca="1">IF(A82=0,0,INDEX(OFFSET(Catégories!$D$21:$D$31,0,0,10,Catégories!$C$17),'Echantillon (6)'!C82,'Echantillon (6)'!B82))</f>
        <v>0</v>
      </c>
      <c r="AP82" s="38">
        <f t="shared" ca="1" si="4"/>
        <v>0</v>
      </c>
      <c r="AT82" s="38">
        <f t="shared" ca="1" si="19"/>
        <v>0</v>
      </c>
      <c r="AW82" s="36"/>
      <c r="AX82" s="36"/>
      <c r="AY82" s="40">
        <f t="shared" si="20"/>
        <v>0</v>
      </c>
      <c r="BA82" s="9">
        <f t="shared" ca="1" si="5"/>
        <v>0</v>
      </c>
      <c r="BC82" s="10">
        <f t="shared" ca="1" si="27"/>
        <v>0</v>
      </c>
      <c r="BF82" s="38">
        <f t="shared" ca="1" si="21"/>
        <v>0</v>
      </c>
    </row>
    <row r="83" spans="1:67" x14ac:dyDescent="0.3">
      <c r="A83" s="53">
        <f t="shared" ca="1" si="22"/>
        <v>0</v>
      </c>
      <c r="B83" s="19">
        <f ca="1">IF(A83=0,0,HLOOKUP(A83-1,OFFSET(Catégories!$D$18:$D$19,0,0,2,Catégories!$C$17),2,TRUE))</f>
        <v>0</v>
      </c>
      <c r="C83" s="19">
        <f ca="1">IF(A83=0,0,A83-OFFSET(Catégories!$D$18,0,B83-1,,))</f>
        <v>0</v>
      </c>
      <c r="F83" s="1">
        <f ca="1">IF(A83=0,0,INDEX(Catégories!$D$20:$R$20,1,'Echantillon (6)'!B83))</f>
        <v>0</v>
      </c>
      <c r="G83" s="1">
        <f ca="1">IF(A83=0,0,INDEX(OFFSET(Catégories!$D$21:$D$31,0,0,10,Catégories!$C$17),'Echantillon (6)'!C83,'Echantillon (6)'!B83))</f>
        <v>0</v>
      </c>
      <c r="I83" s="41">
        <v>0</v>
      </c>
      <c r="J83" s="41">
        <v>0</v>
      </c>
      <c r="K83" s="41">
        <f t="shared" si="7"/>
        <v>0</v>
      </c>
      <c r="L83" s="6"/>
      <c r="M83" s="38">
        <f t="shared" si="8"/>
        <v>0</v>
      </c>
      <c r="N83" s="38"/>
      <c r="O83" s="38">
        <f t="shared" si="9"/>
        <v>0</v>
      </c>
      <c r="Q83" s="41">
        <v>0</v>
      </c>
      <c r="R83" s="41">
        <v>0</v>
      </c>
      <c r="S83" s="41">
        <f t="shared" si="10"/>
        <v>0</v>
      </c>
      <c r="T83" s="6"/>
      <c r="U83" s="38">
        <f t="shared" si="11"/>
        <v>0</v>
      </c>
      <c r="V83" s="38"/>
      <c r="W83" s="38">
        <f t="shared" si="12"/>
        <v>0</v>
      </c>
      <c r="Y83" s="41">
        <v>0</v>
      </c>
      <c r="Z83" s="41">
        <v>0</v>
      </c>
      <c r="AA83" s="41">
        <f t="shared" si="13"/>
        <v>0</v>
      </c>
      <c r="AB83" s="6"/>
      <c r="AC83" s="38">
        <f t="shared" si="14"/>
        <v>0</v>
      </c>
      <c r="AD83" s="38"/>
      <c r="AE83" s="38">
        <f t="shared" si="15"/>
        <v>0</v>
      </c>
      <c r="AH83" s="41">
        <f t="shared" si="16"/>
        <v>0</v>
      </c>
      <c r="AI83" s="41">
        <f t="shared" si="2"/>
        <v>0</v>
      </c>
      <c r="AJ83" s="41">
        <f t="shared" si="3"/>
        <v>0</v>
      </c>
      <c r="AK83" s="41">
        <f t="shared" ca="1" si="17"/>
        <v>0</v>
      </c>
      <c r="AL83" s="38">
        <f t="shared" ca="1" si="18"/>
        <v>0</v>
      </c>
      <c r="AO83" s="1">
        <f ca="1">IF(A83=0,0,INDEX(OFFSET(Catégories!$D$21:$D$31,0,0,10,Catégories!$C$17),'Echantillon (6)'!C83,'Echantillon (6)'!B83))</f>
        <v>0</v>
      </c>
      <c r="AP83" s="38">
        <f t="shared" ca="1" si="4"/>
        <v>0</v>
      </c>
      <c r="AT83" s="38">
        <f t="shared" ca="1" si="19"/>
        <v>0</v>
      </c>
      <c r="AW83" s="36"/>
      <c r="AX83" s="36"/>
      <c r="AY83" s="40">
        <f t="shared" si="20"/>
        <v>0</v>
      </c>
      <c r="BA83" s="9">
        <f t="shared" ca="1" si="5"/>
        <v>0</v>
      </c>
      <c r="BC83" s="10">
        <f t="shared" ca="1" si="27"/>
        <v>0</v>
      </c>
      <c r="BF83" s="38">
        <f t="shared" ca="1" si="21"/>
        <v>0</v>
      </c>
    </row>
    <row r="84" spans="1:67" x14ac:dyDescent="0.3">
      <c r="A84" s="53">
        <f t="shared" ca="1" si="22"/>
        <v>0</v>
      </c>
      <c r="B84" s="19">
        <f ca="1">IF(A84=0,0,HLOOKUP(A84-1,OFFSET(Catégories!$D$18:$D$19,0,0,2,Catégories!$C$17),2,TRUE))</f>
        <v>0</v>
      </c>
      <c r="C84" s="19">
        <f ca="1">IF(A84=0,0,A84-OFFSET(Catégories!$D$18,0,B84-1,,))</f>
        <v>0</v>
      </c>
      <c r="F84" s="1">
        <f ca="1">IF(A84=0,0,INDEX(Catégories!$D$20:$R$20,1,'Echantillon (6)'!B84))</f>
        <v>0</v>
      </c>
      <c r="G84" s="1">
        <f ca="1">IF(A84=0,0,INDEX(OFFSET(Catégories!$D$21:$D$31,0,0,10,Catégories!$C$17),'Echantillon (6)'!C84,'Echantillon (6)'!B84))</f>
        <v>0</v>
      </c>
      <c r="I84" s="41">
        <v>0</v>
      </c>
      <c r="J84" s="41">
        <v>0</v>
      </c>
      <c r="K84" s="41">
        <f t="shared" si="7"/>
        <v>0</v>
      </c>
      <c r="L84" s="6"/>
      <c r="M84" s="38">
        <f t="shared" si="8"/>
        <v>0</v>
      </c>
      <c r="N84" s="38"/>
      <c r="O84" s="38">
        <f t="shared" si="9"/>
        <v>0</v>
      </c>
      <c r="Q84" s="41">
        <v>0</v>
      </c>
      <c r="R84" s="41">
        <v>0</v>
      </c>
      <c r="S84" s="41">
        <f t="shared" si="10"/>
        <v>0</v>
      </c>
      <c r="T84" s="6"/>
      <c r="U84" s="38">
        <f t="shared" si="11"/>
        <v>0</v>
      </c>
      <c r="V84" s="38"/>
      <c r="W84" s="38">
        <f t="shared" si="12"/>
        <v>0</v>
      </c>
      <c r="Y84" s="41">
        <v>0</v>
      </c>
      <c r="Z84" s="41">
        <v>0</v>
      </c>
      <c r="AA84" s="41">
        <f t="shared" si="13"/>
        <v>0</v>
      </c>
      <c r="AB84" s="6"/>
      <c r="AC84" s="38">
        <f t="shared" si="14"/>
        <v>0</v>
      </c>
      <c r="AD84" s="38"/>
      <c r="AE84" s="38">
        <f t="shared" si="15"/>
        <v>0</v>
      </c>
      <c r="AH84" s="41">
        <f t="shared" si="16"/>
        <v>0</v>
      </c>
      <c r="AI84" s="41">
        <f t="shared" si="2"/>
        <v>0</v>
      </c>
      <c r="AJ84" s="41">
        <f t="shared" si="3"/>
        <v>0</v>
      </c>
      <c r="AK84" s="41">
        <f t="shared" ca="1" si="17"/>
        <v>0</v>
      </c>
      <c r="AL84" s="38">
        <f t="shared" ca="1" si="18"/>
        <v>0</v>
      </c>
      <c r="AO84" s="1">
        <f ca="1">IF(A84=0,0,INDEX(OFFSET(Catégories!$D$21:$D$31,0,0,10,Catégories!$C$17),'Echantillon (6)'!C84,'Echantillon (6)'!B84))</f>
        <v>0</v>
      </c>
      <c r="AP84" s="38">
        <f t="shared" ca="1" si="4"/>
        <v>0</v>
      </c>
      <c r="AT84" s="38">
        <f t="shared" ca="1" si="19"/>
        <v>0</v>
      </c>
      <c r="AW84" s="36"/>
      <c r="AX84" s="36"/>
      <c r="AY84" s="40">
        <f t="shared" si="20"/>
        <v>0</v>
      </c>
      <c r="BA84" s="9">
        <f t="shared" ca="1" si="5"/>
        <v>0</v>
      </c>
      <c r="BC84" s="10">
        <f t="shared" ca="1" si="27"/>
        <v>0</v>
      </c>
      <c r="BF84" s="38">
        <f t="shared" ca="1" si="21"/>
        <v>0</v>
      </c>
    </row>
    <row r="85" spans="1:67" x14ac:dyDescent="0.3">
      <c r="A85" s="53">
        <f t="shared" ca="1" si="22"/>
        <v>0</v>
      </c>
      <c r="B85" s="19">
        <f ca="1">IF(A85=0,0,HLOOKUP(A85-1,OFFSET(Catégories!$D$18:$D$19,0,0,2,Catégories!$C$17),2,TRUE))</f>
        <v>0</v>
      </c>
      <c r="C85" s="19">
        <f ca="1">IF(A85=0,0,A85-OFFSET(Catégories!$D$18,0,B85-1,,))</f>
        <v>0</v>
      </c>
      <c r="F85" s="1">
        <f ca="1">IF(A85=0,0,INDEX(Catégories!$D$20:$R$20,1,'Echantillon (6)'!B85))</f>
        <v>0</v>
      </c>
      <c r="G85" s="1">
        <f ca="1">IF(A85=0,0,INDEX(OFFSET(Catégories!$D$21:$D$31,0,0,10,Catégories!$C$17),'Echantillon (6)'!C85,'Echantillon (6)'!B85))</f>
        <v>0</v>
      </c>
      <c r="I85" s="41">
        <v>0</v>
      </c>
      <c r="J85" s="41">
        <v>0</v>
      </c>
      <c r="K85" s="41">
        <f t="shared" si="7"/>
        <v>0</v>
      </c>
      <c r="L85" s="6"/>
      <c r="M85" s="38">
        <f t="shared" si="8"/>
        <v>0</v>
      </c>
      <c r="N85" s="38"/>
      <c r="O85" s="38">
        <f t="shared" si="9"/>
        <v>0</v>
      </c>
      <c r="Q85" s="41">
        <v>0</v>
      </c>
      <c r="R85" s="41">
        <v>0</v>
      </c>
      <c r="S85" s="41">
        <f t="shared" si="10"/>
        <v>0</v>
      </c>
      <c r="T85" s="6"/>
      <c r="U85" s="38">
        <f t="shared" si="11"/>
        <v>0</v>
      </c>
      <c r="V85" s="38"/>
      <c r="W85" s="38">
        <f t="shared" si="12"/>
        <v>0</v>
      </c>
      <c r="Y85" s="41">
        <v>0</v>
      </c>
      <c r="Z85" s="41">
        <v>0</v>
      </c>
      <c r="AA85" s="41">
        <f t="shared" si="13"/>
        <v>0</v>
      </c>
      <c r="AB85" s="6"/>
      <c r="AC85" s="38">
        <f t="shared" si="14"/>
        <v>0</v>
      </c>
      <c r="AD85" s="38"/>
      <c r="AE85" s="38">
        <f t="shared" si="15"/>
        <v>0</v>
      </c>
      <c r="AH85" s="41">
        <f t="shared" si="16"/>
        <v>0</v>
      </c>
      <c r="AI85" s="41">
        <f t="shared" si="2"/>
        <v>0</v>
      </c>
      <c r="AJ85" s="41">
        <f t="shared" si="3"/>
        <v>0</v>
      </c>
      <c r="AK85" s="41">
        <f t="shared" ca="1" si="17"/>
        <v>0</v>
      </c>
      <c r="AL85" s="38">
        <f t="shared" ca="1" si="18"/>
        <v>0</v>
      </c>
      <c r="AO85" s="1">
        <f ca="1">IF(A85=0,0,INDEX(OFFSET(Catégories!$D$21:$D$31,0,0,10,Catégories!$C$17),'Echantillon (6)'!C85,'Echantillon (6)'!B85))</f>
        <v>0</v>
      </c>
      <c r="AP85" s="38">
        <f t="shared" ca="1" si="4"/>
        <v>0</v>
      </c>
      <c r="AT85" s="38">
        <f t="shared" ca="1" si="19"/>
        <v>0</v>
      </c>
      <c r="AW85" s="36"/>
      <c r="AX85" s="36"/>
      <c r="AY85" s="40">
        <f t="shared" si="20"/>
        <v>0</v>
      </c>
      <c r="BA85" s="9">
        <f t="shared" ca="1" si="5"/>
        <v>0</v>
      </c>
      <c r="BC85" s="10">
        <f t="shared" ca="1" si="27"/>
        <v>0</v>
      </c>
      <c r="BF85" s="38">
        <f t="shared" ca="1" si="21"/>
        <v>0</v>
      </c>
    </row>
    <row r="86" spans="1:67" x14ac:dyDescent="0.3">
      <c r="A86" s="53">
        <f t="shared" ca="1" si="22"/>
        <v>0</v>
      </c>
      <c r="B86" s="19">
        <f ca="1">IF(A86=0,0,HLOOKUP(A86-1,OFFSET(Catégories!$D$18:$D$19,0,0,2,Catégories!$C$17),2,TRUE))</f>
        <v>0</v>
      </c>
      <c r="C86" s="19">
        <f ca="1">IF(A86=0,0,A86-OFFSET(Catégories!$D$18,0,B86-1,,))</f>
        <v>0</v>
      </c>
      <c r="F86" s="1">
        <f ca="1">IF(A86=0,0,INDEX(Catégories!$D$20:$R$20,1,'Echantillon (6)'!B86))</f>
        <v>0</v>
      </c>
      <c r="G86" s="1">
        <f ca="1">IF(A86=0,0,INDEX(OFFSET(Catégories!$D$21:$D$31,0,0,10,Catégories!$C$17),'Echantillon (6)'!C86,'Echantillon (6)'!B86))</f>
        <v>0</v>
      </c>
      <c r="I86" s="41">
        <v>0</v>
      </c>
      <c r="J86" s="41">
        <v>0</v>
      </c>
      <c r="K86" s="41">
        <f t="shared" si="7"/>
        <v>0</v>
      </c>
      <c r="L86" s="6"/>
      <c r="M86" s="38">
        <f t="shared" si="8"/>
        <v>0</v>
      </c>
      <c r="N86" s="38"/>
      <c r="O86" s="38">
        <f t="shared" si="9"/>
        <v>0</v>
      </c>
      <c r="Q86" s="41">
        <v>0</v>
      </c>
      <c r="R86" s="41">
        <v>0</v>
      </c>
      <c r="S86" s="41">
        <f t="shared" si="10"/>
        <v>0</v>
      </c>
      <c r="T86" s="6"/>
      <c r="U86" s="38">
        <f t="shared" si="11"/>
        <v>0</v>
      </c>
      <c r="V86" s="38"/>
      <c r="W86" s="38">
        <f t="shared" si="12"/>
        <v>0</v>
      </c>
      <c r="Y86" s="41">
        <v>0</v>
      </c>
      <c r="Z86" s="41">
        <v>0</v>
      </c>
      <c r="AA86" s="41">
        <f t="shared" si="13"/>
        <v>0</v>
      </c>
      <c r="AB86" s="6"/>
      <c r="AC86" s="38">
        <f t="shared" si="14"/>
        <v>0</v>
      </c>
      <c r="AD86" s="38"/>
      <c r="AE86" s="38">
        <f t="shared" si="15"/>
        <v>0</v>
      </c>
      <c r="AH86" s="41">
        <f t="shared" si="16"/>
        <v>0</v>
      </c>
      <c r="AI86" s="41">
        <f t="shared" ref="AI86:AI91" si="28">S86/($S$17/$G$15)/($G$12/($G$11-$K$17))</f>
        <v>0</v>
      </c>
      <c r="AJ86" s="41">
        <f t="shared" ref="AJ86:AJ91" si="29">(AA86/($AA$17/$G$16))/($G$12/($G$11-$K$17))</f>
        <v>0</v>
      </c>
      <c r="AK86" s="41">
        <f t="shared" ca="1" si="17"/>
        <v>0</v>
      </c>
      <c r="AL86" s="38">
        <f t="shared" ca="1" si="18"/>
        <v>0</v>
      </c>
      <c r="AO86" s="1">
        <f ca="1">IF(A86=0,0,INDEX(OFFSET(Catégories!$D$21:$D$31,0,0,10,Catégories!$C$17),'Echantillon (6)'!C86,'Echantillon (6)'!B86))</f>
        <v>0</v>
      </c>
      <c r="AP86" s="38">
        <f t="shared" ref="AP86:AP91" ca="1" si="30">IF($AK$20=0,0,AK86/$AK$20)</f>
        <v>0</v>
      </c>
      <c r="AT86" s="38">
        <f t="shared" ca="1" si="19"/>
        <v>0</v>
      </c>
      <c r="AW86" s="36"/>
      <c r="AX86" s="36"/>
      <c r="AY86" s="40">
        <f t="shared" si="20"/>
        <v>0</v>
      </c>
      <c r="BA86" s="9">
        <f t="shared" ref="BA86:BA91" ca="1" si="31">IF($AY$17=0,0,AY86/$AY$17)</f>
        <v>0</v>
      </c>
      <c r="BC86" s="10">
        <f t="shared" ref="BC86:BC91" ca="1" si="32">IF(AU86=$A$16,$G$18/($G$12/($G$11-$K$17)),(AY86/($AY$17/$G$17)/($G$12/($G$11-$K$17)))+SUMPRODUCT((AK$22:AK$91)*($B$22:$B$91=$AU86)))</f>
        <v>0</v>
      </c>
      <c r="BF86" s="38">
        <f t="shared" ca="1" si="21"/>
        <v>0</v>
      </c>
    </row>
    <row r="87" spans="1:67" x14ac:dyDescent="0.3">
      <c r="A87" s="53">
        <f t="shared" ca="1" si="22"/>
        <v>0</v>
      </c>
      <c r="B87" s="19">
        <f ca="1">IF(A87=0,0,HLOOKUP(A87-1,OFFSET(Catégories!$D$18:$D$19,0,0,2,Catégories!$C$17),2,TRUE))</f>
        <v>0</v>
      </c>
      <c r="C87" s="19">
        <f ca="1">IF(A87=0,0,A87-OFFSET(Catégories!$D$18,0,B87-1,,))</f>
        <v>0</v>
      </c>
      <c r="F87" s="1">
        <f ca="1">IF(A87=0,0,INDEX(Catégories!$D$20:$R$20,1,'Echantillon (6)'!B87))</f>
        <v>0</v>
      </c>
      <c r="G87" s="1">
        <f ca="1">IF(A87=0,0,INDEX(OFFSET(Catégories!$D$21:$D$31,0,0,10,Catégories!$C$17),'Echantillon (6)'!C87,'Echantillon (6)'!B87))</f>
        <v>0</v>
      </c>
      <c r="I87" s="41">
        <v>0</v>
      </c>
      <c r="J87" s="41">
        <v>0</v>
      </c>
      <c r="K87" s="41">
        <f t="shared" ref="K87:K91" si="33">I87-J87</f>
        <v>0</v>
      </c>
      <c r="L87" s="6"/>
      <c r="M87" s="38">
        <f t="shared" ref="M87:M91" si="34">IF(K87=0,0,K87/SUMPRODUCT((K$22:K$91)*($B$22:$B$91=$B87)))</f>
        <v>0</v>
      </c>
      <c r="N87" s="38"/>
      <c r="O87" s="38">
        <f t="shared" ref="O87:O91" si="35">IF(SUM(K$22:K$91)=0,0,K87/SUM(K$22:K$91))</f>
        <v>0</v>
      </c>
      <c r="Q87" s="41">
        <v>0</v>
      </c>
      <c r="R87" s="41">
        <v>0</v>
      </c>
      <c r="S87" s="41">
        <f t="shared" ref="S87:S91" si="36">Q87-R87</f>
        <v>0</v>
      </c>
      <c r="T87" s="6"/>
      <c r="U87" s="38">
        <f t="shared" ref="U87:U91" si="37">IF(S87=0,0,S87/SUMPRODUCT((S$22:S$91)*($B$22:$B$91=$B87)))</f>
        <v>0</v>
      </c>
      <c r="V87" s="38"/>
      <c r="W87" s="38">
        <f t="shared" ref="W87:W91" si="38">IF(SUM(S$22:S$91)=0,0,S87/SUM(S$22:S$91))</f>
        <v>0</v>
      </c>
      <c r="Y87" s="41">
        <v>0</v>
      </c>
      <c r="Z87" s="41">
        <v>0</v>
      </c>
      <c r="AA87" s="41">
        <f t="shared" ref="AA87:AA91" si="39">Y87-Z87</f>
        <v>0</v>
      </c>
      <c r="AB87" s="6"/>
      <c r="AC87" s="38">
        <f t="shared" ref="AC87:AC91" si="40">IF(AA87=0,0,AA87/SUMPRODUCT((AA$22:AA$91)*($B$22:$B$91=$B87)))</f>
        <v>0</v>
      </c>
      <c r="AD87" s="38"/>
      <c r="AE87" s="38">
        <f t="shared" ref="AE87:AE91" si="41">IF(SUM(AA$22:AA$91)=0,0,AA87/SUM(AA$22:AA$91))</f>
        <v>0</v>
      </c>
      <c r="AH87" s="41">
        <f t="shared" ref="AH87:AH91" si="42">K87</f>
        <v>0</v>
      </c>
      <c r="AI87" s="41">
        <f t="shared" si="28"/>
        <v>0</v>
      </c>
      <c r="AJ87" s="41">
        <f t="shared" si="29"/>
        <v>0</v>
      </c>
      <c r="AK87" s="41">
        <f t="shared" ref="AK87:AK91" ca="1" si="43">IF($B87=$A$16,$AL$18,AH87+AI87+AJ87)</f>
        <v>0</v>
      </c>
      <c r="AL87" s="38">
        <f t="shared" ref="AL87:AL91" ca="1" si="44">IF(AK87=0,0,AK87/SUMPRODUCT((AK$22:AK$91)*($B$22:$B$91=$B87)))</f>
        <v>0</v>
      </c>
      <c r="AO87" s="1">
        <f ca="1">IF(A87=0,0,INDEX(OFFSET(Catégories!$D$21:$D$31,0,0,10,Catégories!$C$17),'Echantillon (6)'!C87,'Echantillon (6)'!B87))</f>
        <v>0</v>
      </c>
      <c r="AP87" s="38">
        <f t="shared" ca="1" si="30"/>
        <v>0</v>
      </c>
      <c r="AT87" s="38">
        <f t="shared" ref="AT87:AT91" ca="1" si="45">SUMPRODUCT((AP$22:AP$91)*($B$22:$B$91=$AR87))</f>
        <v>0</v>
      </c>
      <c r="AW87" s="36"/>
      <c r="AX87" s="36"/>
      <c r="AY87" s="40">
        <f t="shared" ref="AY87:AY91" si="46">AW87-AX87</f>
        <v>0</v>
      </c>
      <c r="BA87" s="9">
        <f t="shared" ca="1" si="31"/>
        <v>0</v>
      </c>
      <c r="BC87" s="10">
        <f t="shared" ca="1" si="32"/>
        <v>0</v>
      </c>
      <c r="BF87" s="38">
        <f t="shared" ref="BF87:BF91" ca="1" si="47">BC87/$BC$18</f>
        <v>0</v>
      </c>
    </row>
    <row r="88" spans="1:67" x14ac:dyDescent="0.3">
      <c r="A88" s="53">
        <f t="shared" ref="A88:A91" ca="1" si="48">IF(OR(A87=$A$18,A87=0)=TRUE,0,A87+1)</f>
        <v>0</v>
      </c>
      <c r="B88" s="19">
        <f ca="1">IF(A88=0,0,HLOOKUP(A88-1,OFFSET(Catégories!$D$18:$D$19,0,0,2,Catégories!$C$17),2,TRUE))</f>
        <v>0</v>
      </c>
      <c r="C88" s="19">
        <f ca="1">IF(A88=0,0,A88-OFFSET(Catégories!$D$18,0,B88-1,,))</f>
        <v>0</v>
      </c>
      <c r="F88" s="1">
        <f ca="1">IF(A88=0,0,INDEX(Catégories!$D$20:$R$20,1,'Echantillon (6)'!B88))</f>
        <v>0</v>
      </c>
      <c r="G88" s="1">
        <f ca="1">IF(A88=0,0,INDEX(OFFSET(Catégories!$D$21:$D$31,0,0,10,Catégories!$C$17),'Echantillon (6)'!C88,'Echantillon (6)'!B88))</f>
        <v>0</v>
      </c>
      <c r="I88" s="41">
        <v>0</v>
      </c>
      <c r="J88" s="41">
        <v>0</v>
      </c>
      <c r="K88" s="41">
        <f t="shared" si="33"/>
        <v>0</v>
      </c>
      <c r="L88" s="6"/>
      <c r="M88" s="38">
        <f t="shared" si="34"/>
        <v>0</v>
      </c>
      <c r="N88" s="38"/>
      <c r="O88" s="38">
        <f t="shared" si="35"/>
        <v>0</v>
      </c>
      <c r="Q88" s="41">
        <v>0</v>
      </c>
      <c r="R88" s="41">
        <v>0</v>
      </c>
      <c r="S88" s="41">
        <f t="shared" si="36"/>
        <v>0</v>
      </c>
      <c r="T88" s="6"/>
      <c r="U88" s="38">
        <f t="shared" si="37"/>
        <v>0</v>
      </c>
      <c r="V88" s="38"/>
      <c r="W88" s="38">
        <f t="shared" si="38"/>
        <v>0</v>
      </c>
      <c r="Y88" s="41">
        <v>0</v>
      </c>
      <c r="Z88" s="41">
        <v>0</v>
      </c>
      <c r="AA88" s="41">
        <f t="shared" si="39"/>
        <v>0</v>
      </c>
      <c r="AB88" s="6"/>
      <c r="AC88" s="38">
        <f t="shared" si="40"/>
        <v>0</v>
      </c>
      <c r="AD88" s="38"/>
      <c r="AE88" s="38">
        <f t="shared" si="41"/>
        <v>0</v>
      </c>
      <c r="AH88" s="41">
        <f t="shared" si="42"/>
        <v>0</v>
      </c>
      <c r="AI88" s="41">
        <f t="shared" si="28"/>
        <v>0</v>
      </c>
      <c r="AJ88" s="41">
        <f t="shared" si="29"/>
        <v>0</v>
      </c>
      <c r="AK88" s="41">
        <f t="shared" ca="1" si="43"/>
        <v>0</v>
      </c>
      <c r="AL88" s="38">
        <f t="shared" ca="1" si="44"/>
        <v>0</v>
      </c>
      <c r="AO88" s="1">
        <f ca="1">IF(A88=0,0,INDEX(OFFSET(Catégories!$D$21:$D$31,0,0,10,Catégories!$C$17),'Echantillon (6)'!C88,'Echantillon (6)'!B88))</f>
        <v>0</v>
      </c>
      <c r="AP88" s="38">
        <f t="shared" ca="1" si="30"/>
        <v>0</v>
      </c>
      <c r="AT88" s="38">
        <f t="shared" ca="1" si="45"/>
        <v>0</v>
      </c>
      <c r="AW88" s="36"/>
      <c r="AX88" s="36"/>
      <c r="AY88" s="40">
        <f t="shared" si="46"/>
        <v>0</v>
      </c>
      <c r="BA88" s="9">
        <f t="shared" ca="1" si="31"/>
        <v>0</v>
      </c>
      <c r="BC88" s="10">
        <f t="shared" ca="1" si="32"/>
        <v>0</v>
      </c>
      <c r="BF88" s="38">
        <f t="shared" ca="1" si="47"/>
        <v>0</v>
      </c>
    </row>
    <row r="89" spans="1:67" x14ac:dyDescent="0.3">
      <c r="A89" s="53">
        <f t="shared" ca="1" si="48"/>
        <v>0</v>
      </c>
      <c r="B89" s="19">
        <f ca="1">IF(A89=0,0,HLOOKUP(A89-1,OFFSET(Catégories!$D$18:$D$19,0,0,2,Catégories!$C$17),2,TRUE))</f>
        <v>0</v>
      </c>
      <c r="C89" s="19">
        <f ca="1">IF(A89=0,0,A89-OFFSET(Catégories!$D$18,0,B89-1,,))</f>
        <v>0</v>
      </c>
      <c r="F89" s="1">
        <f ca="1">IF(A89=0,0,INDEX(Catégories!$D$20:$R$20,1,'Echantillon (6)'!B89))</f>
        <v>0</v>
      </c>
      <c r="G89" s="1">
        <f ca="1">IF(A89=0,0,INDEX(OFFSET(Catégories!$D$21:$D$31,0,0,10,Catégories!$C$17),'Echantillon (6)'!C89,'Echantillon (6)'!B89))</f>
        <v>0</v>
      </c>
      <c r="I89" s="41">
        <v>0</v>
      </c>
      <c r="J89" s="41">
        <v>0</v>
      </c>
      <c r="K89" s="41">
        <f t="shared" si="33"/>
        <v>0</v>
      </c>
      <c r="L89" s="6"/>
      <c r="M89" s="38">
        <f t="shared" si="34"/>
        <v>0</v>
      </c>
      <c r="N89" s="38"/>
      <c r="O89" s="38">
        <f t="shared" si="35"/>
        <v>0</v>
      </c>
      <c r="Q89" s="41">
        <v>0</v>
      </c>
      <c r="R89" s="41">
        <v>0</v>
      </c>
      <c r="S89" s="41">
        <f t="shared" si="36"/>
        <v>0</v>
      </c>
      <c r="T89" s="6"/>
      <c r="U89" s="38">
        <f t="shared" si="37"/>
        <v>0</v>
      </c>
      <c r="V89" s="38"/>
      <c r="W89" s="38">
        <f t="shared" si="38"/>
        <v>0</v>
      </c>
      <c r="Y89" s="41">
        <v>0</v>
      </c>
      <c r="Z89" s="41">
        <v>0</v>
      </c>
      <c r="AA89" s="41">
        <f t="shared" si="39"/>
        <v>0</v>
      </c>
      <c r="AB89" s="6"/>
      <c r="AC89" s="38">
        <f t="shared" si="40"/>
        <v>0</v>
      </c>
      <c r="AD89" s="38"/>
      <c r="AE89" s="38">
        <f t="shared" si="41"/>
        <v>0</v>
      </c>
      <c r="AH89" s="41">
        <f t="shared" si="42"/>
        <v>0</v>
      </c>
      <c r="AI89" s="41">
        <f t="shared" si="28"/>
        <v>0</v>
      </c>
      <c r="AJ89" s="41">
        <f t="shared" si="29"/>
        <v>0</v>
      </c>
      <c r="AK89" s="41">
        <f t="shared" ca="1" si="43"/>
        <v>0</v>
      </c>
      <c r="AL89" s="38">
        <f t="shared" ca="1" si="44"/>
        <v>0</v>
      </c>
      <c r="AO89" s="1">
        <f ca="1">IF(A89=0,0,INDEX(OFFSET(Catégories!$D$21:$D$31,0,0,10,Catégories!$C$17),'Echantillon (6)'!C89,'Echantillon (6)'!B89))</f>
        <v>0</v>
      </c>
      <c r="AP89" s="38">
        <f t="shared" ca="1" si="30"/>
        <v>0</v>
      </c>
      <c r="AT89" s="38">
        <f t="shared" ca="1" si="45"/>
        <v>0</v>
      </c>
      <c r="AW89" s="36"/>
      <c r="AX89" s="36"/>
      <c r="AY89" s="40">
        <f t="shared" si="46"/>
        <v>0</v>
      </c>
      <c r="BA89" s="9">
        <f t="shared" ca="1" si="31"/>
        <v>0</v>
      </c>
      <c r="BC89" s="10">
        <f t="shared" ca="1" si="32"/>
        <v>0</v>
      </c>
      <c r="BF89" s="38">
        <f t="shared" ca="1" si="47"/>
        <v>0</v>
      </c>
    </row>
    <row r="90" spans="1:67" x14ac:dyDescent="0.3">
      <c r="A90" s="53">
        <f t="shared" ca="1" si="48"/>
        <v>0</v>
      </c>
      <c r="B90" s="19">
        <f ca="1">IF(A90=0,0,HLOOKUP(A90-1,OFFSET(Catégories!$D$18:$D$19,0,0,2,Catégories!$C$17),2,TRUE))</f>
        <v>0</v>
      </c>
      <c r="C90" s="19">
        <f ca="1">IF(A90=0,0,A90-OFFSET(Catégories!$D$18,0,B90-1,,))</f>
        <v>0</v>
      </c>
      <c r="F90" s="1">
        <f ca="1">IF(A90=0,0,INDEX(Catégories!$D$20:$R$20,1,'Echantillon (6)'!B90))</f>
        <v>0</v>
      </c>
      <c r="G90" s="1">
        <f ca="1">IF(A90=0,0,INDEX(OFFSET(Catégories!$D$21:$D$31,0,0,10,Catégories!$C$17),'Echantillon (6)'!C90,'Echantillon (6)'!B90))</f>
        <v>0</v>
      </c>
      <c r="I90" s="41">
        <v>0</v>
      </c>
      <c r="J90" s="41">
        <v>0</v>
      </c>
      <c r="K90" s="41">
        <f t="shared" si="33"/>
        <v>0</v>
      </c>
      <c r="L90" s="6"/>
      <c r="M90" s="38">
        <f t="shared" si="34"/>
        <v>0</v>
      </c>
      <c r="N90" s="38"/>
      <c r="O90" s="38">
        <f t="shared" si="35"/>
        <v>0</v>
      </c>
      <c r="Q90" s="41">
        <v>0</v>
      </c>
      <c r="R90" s="41">
        <v>0</v>
      </c>
      <c r="S90" s="41">
        <f t="shared" si="36"/>
        <v>0</v>
      </c>
      <c r="T90" s="6"/>
      <c r="U90" s="38">
        <f t="shared" si="37"/>
        <v>0</v>
      </c>
      <c r="V90" s="38"/>
      <c r="W90" s="38">
        <f t="shared" si="38"/>
        <v>0</v>
      </c>
      <c r="Y90" s="41">
        <v>0</v>
      </c>
      <c r="Z90" s="41">
        <v>0</v>
      </c>
      <c r="AA90" s="41">
        <f t="shared" si="39"/>
        <v>0</v>
      </c>
      <c r="AB90" s="6"/>
      <c r="AC90" s="38">
        <f t="shared" si="40"/>
        <v>0</v>
      </c>
      <c r="AD90" s="38"/>
      <c r="AE90" s="38">
        <f t="shared" si="41"/>
        <v>0</v>
      </c>
      <c r="AH90" s="41">
        <f t="shared" si="42"/>
        <v>0</v>
      </c>
      <c r="AI90" s="41">
        <f t="shared" si="28"/>
        <v>0</v>
      </c>
      <c r="AJ90" s="41">
        <f t="shared" si="29"/>
        <v>0</v>
      </c>
      <c r="AK90" s="41">
        <f t="shared" ca="1" si="43"/>
        <v>0</v>
      </c>
      <c r="AL90" s="38">
        <f t="shared" ca="1" si="44"/>
        <v>0</v>
      </c>
      <c r="AO90" s="1">
        <f ca="1">IF(A90=0,0,INDEX(OFFSET(Catégories!$D$21:$D$31,0,0,10,Catégories!$C$17),'Echantillon (6)'!C90,'Echantillon (6)'!B90))</f>
        <v>0</v>
      </c>
      <c r="AP90" s="38">
        <f t="shared" ca="1" si="30"/>
        <v>0</v>
      </c>
      <c r="AT90" s="38">
        <f t="shared" ca="1" si="45"/>
        <v>0</v>
      </c>
      <c r="AW90" s="36"/>
      <c r="AX90" s="36"/>
      <c r="AY90" s="40">
        <f t="shared" si="46"/>
        <v>0</v>
      </c>
      <c r="BA90" s="9">
        <f t="shared" ca="1" si="31"/>
        <v>0</v>
      </c>
      <c r="BC90" s="10">
        <f t="shared" ca="1" si="32"/>
        <v>0</v>
      </c>
      <c r="BF90" s="38">
        <f t="shared" ca="1" si="47"/>
        <v>0</v>
      </c>
    </row>
    <row r="91" spans="1:67" x14ac:dyDescent="0.3">
      <c r="A91" s="53">
        <f t="shared" ca="1" si="48"/>
        <v>0</v>
      </c>
      <c r="B91" s="19">
        <f ca="1">IF(A91=0,0,HLOOKUP(A91-1,OFFSET(Catégories!$D$18:$D$19,0,0,2,Catégories!$C$17),2,TRUE))</f>
        <v>0</v>
      </c>
      <c r="C91" s="19">
        <f ca="1">IF(A91=0,0,A91-OFFSET(Catégories!$D$18,0,B91-1,,))</f>
        <v>0</v>
      </c>
      <c r="F91" s="1">
        <f ca="1">IF(A91=0,0,INDEX(Catégories!$D$20:$R$20,1,'Echantillon (6)'!B91))</f>
        <v>0</v>
      </c>
      <c r="G91" s="1">
        <f ca="1">IF(A91=0,0,INDEX(OFFSET(Catégories!$D$21:$D$31,0,0,10,Catégories!$C$17),'Echantillon (6)'!C91,'Echantillon (6)'!B91))</f>
        <v>0</v>
      </c>
      <c r="I91" s="41">
        <v>0</v>
      </c>
      <c r="J91" s="41">
        <v>0</v>
      </c>
      <c r="K91" s="41">
        <f t="shared" si="33"/>
        <v>0</v>
      </c>
      <c r="L91" s="6"/>
      <c r="M91" s="38">
        <f t="shared" si="34"/>
        <v>0</v>
      </c>
      <c r="N91" s="38"/>
      <c r="O91" s="38">
        <f t="shared" si="35"/>
        <v>0</v>
      </c>
      <c r="Q91" s="41">
        <v>0</v>
      </c>
      <c r="R91" s="41">
        <v>0</v>
      </c>
      <c r="S91" s="41">
        <f t="shared" si="36"/>
        <v>0</v>
      </c>
      <c r="T91" s="6"/>
      <c r="U91" s="38">
        <f t="shared" si="37"/>
        <v>0</v>
      </c>
      <c r="V91" s="38"/>
      <c r="W91" s="38">
        <f t="shared" si="38"/>
        <v>0</v>
      </c>
      <c r="Y91" s="41">
        <v>0</v>
      </c>
      <c r="Z91" s="41">
        <v>0</v>
      </c>
      <c r="AA91" s="41">
        <f t="shared" si="39"/>
        <v>0</v>
      </c>
      <c r="AB91" s="6"/>
      <c r="AC91" s="38">
        <f t="shared" si="40"/>
        <v>0</v>
      </c>
      <c r="AD91" s="38"/>
      <c r="AE91" s="38">
        <f t="shared" si="41"/>
        <v>0</v>
      </c>
      <c r="AH91" s="41">
        <f t="shared" si="42"/>
        <v>0</v>
      </c>
      <c r="AI91" s="41">
        <f t="shared" si="28"/>
        <v>0</v>
      </c>
      <c r="AJ91" s="41">
        <f t="shared" si="29"/>
        <v>0</v>
      </c>
      <c r="AK91" s="41">
        <f t="shared" ca="1" si="43"/>
        <v>0</v>
      </c>
      <c r="AL91" s="38">
        <f t="shared" ca="1" si="44"/>
        <v>0</v>
      </c>
      <c r="AO91" s="1">
        <f ca="1">IF(A91=0,0,INDEX(OFFSET(Catégories!$D$21:$D$31,0,0,10,Catégories!$C$17),'Echantillon (6)'!C91,'Echantillon (6)'!B91))</f>
        <v>0</v>
      </c>
      <c r="AP91" s="38">
        <f t="shared" ca="1" si="30"/>
        <v>0</v>
      </c>
      <c r="AT91" s="38">
        <f t="shared" ca="1" si="45"/>
        <v>0</v>
      </c>
      <c r="AW91" s="36"/>
      <c r="AX91" s="36"/>
      <c r="AY91" s="40">
        <f t="shared" si="46"/>
        <v>0</v>
      </c>
      <c r="BA91" s="9">
        <f t="shared" ca="1" si="31"/>
        <v>0</v>
      </c>
      <c r="BC91" s="10">
        <f t="shared" ca="1" si="32"/>
        <v>0</v>
      </c>
      <c r="BF91" s="38">
        <f t="shared" ca="1" si="47"/>
        <v>0</v>
      </c>
    </row>
    <row r="92" spans="1:67" x14ac:dyDescent="0.3">
      <c r="F92" s="4"/>
      <c r="G92" s="4"/>
      <c r="I92" s="4"/>
      <c r="J92" s="4"/>
      <c r="K92" s="4"/>
      <c r="L92" s="4"/>
      <c r="M92" s="39"/>
      <c r="N92" s="39"/>
      <c r="O92" s="39"/>
      <c r="P92" s="4"/>
      <c r="Q92" s="4"/>
      <c r="R92" s="4"/>
      <c r="S92" s="4"/>
      <c r="T92" s="4"/>
      <c r="U92" s="39"/>
      <c r="V92" s="39"/>
      <c r="W92" s="39"/>
      <c r="X92" s="4"/>
      <c r="Y92" s="4"/>
      <c r="Z92" s="4"/>
      <c r="AA92" s="4"/>
      <c r="AB92" s="4"/>
      <c r="AC92" s="39"/>
      <c r="AD92" s="39"/>
      <c r="AE92" s="39"/>
      <c r="AF92" s="4"/>
      <c r="AG92" s="4"/>
      <c r="AH92" s="39"/>
      <c r="AI92" s="39"/>
      <c r="AJ92" s="39"/>
      <c r="AK92" s="39"/>
      <c r="AL92" s="39"/>
      <c r="AM92" s="4"/>
      <c r="AN92" s="4"/>
      <c r="AO92" s="4"/>
      <c r="AP92" s="39"/>
      <c r="AQ92" s="4"/>
      <c r="AS92" s="4"/>
      <c r="AT92" s="39"/>
      <c r="AV92" s="4"/>
      <c r="AW92" s="4"/>
      <c r="AX92" s="4"/>
      <c r="AY92" s="4"/>
      <c r="AZ92" s="4"/>
      <c r="BA92" s="4"/>
      <c r="BB92" s="4"/>
      <c r="BC92" s="4"/>
      <c r="BE92" s="4"/>
      <c r="BF92" s="39"/>
      <c r="BG92" s="4"/>
      <c r="BH92" s="4"/>
      <c r="BI92" s="4"/>
      <c r="BJ92" s="4"/>
      <c r="BK92" s="4"/>
      <c r="BL92" s="4"/>
      <c r="BM92" s="4"/>
      <c r="BN92" s="4"/>
      <c r="BO92" s="4"/>
    </row>
  </sheetData>
  <conditionalFormatting sqref="A22:C91 M22:M91 O22:O91 I22:K91 F22:G91">
    <cfRule type="expression" dxfId="334" priority="65">
      <formula>IF($A22=0,TRUE,FALSE)</formula>
    </cfRule>
  </conditionalFormatting>
  <conditionalFormatting sqref="I22:J91">
    <cfRule type="expression" dxfId="333" priority="64">
      <formula>IF(AND($A22&lt;$A$18+1,$A22&lt;&gt;0)=TRUE,TRUE,FALSE)</formula>
    </cfRule>
  </conditionalFormatting>
  <conditionalFormatting sqref="K22:K91 M22:M91 O22:O91 U22:U91 W22:W91 AC22:AC91 AE22:AE91">
    <cfRule type="expression" dxfId="332" priority="63">
      <formula>IF(AND($A22&lt;$A$18+1,$A22&lt;&gt;0)=TRUE,TRUE,FALSE)</formula>
    </cfRule>
  </conditionalFormatting>
  <conditionalFormatting sqref="BA22:BA91 AW23:AX43 AY23:AY91">
    <cfRule type="expression" dxfId="331" priority="62">
      <formula>IF($A22&gt;$A$18,TRUE,FALSE)</formula>
    </cfRule>
  </conditionalFormatting>
  <conditionalFormatting sqref="BA22:BA91 AU23:AU43 AY23:AY91 BD22:BD43 AW23:AX43">
    <cfRule type="expression" dxfId="330" priority="61">
      <formula>IF($BD22=0,TRUE,FALSE)</formula>
    </cfRule>
  </conditionalFormatting>
  <conditionalFormatting sqref="B22:C91 M22:M91 O22:O91 I22:K91 F22:G91">
    <cfRule type="expression" dxfId="329" priority="60">
      <formula>IF(AND($B22=$B23,$A22&lt;&gt;0)=TRUE,TRUE,FALSE)</formula>
    </cfRule>
  </conditionalFormatting>
  <conditionalFormatting sqref="B22:C91 M22:M91 O22:O91 I22:K91 F22:G91">
    <cfRule type="expression" dxfId="328" priority="59">
      <formula>IF(AND($B22&lt;&gt;$B23,$A22&lt;&gt;0)=TRUE,TRUE,FALSE)</formula>
    </cfRule>
  </conditionalFormatting>
  <conditionalFormatting sqref="B22:C91 F22:G91">
    <cfRule type="expression" dxfId="327" priority="58">
      <formula>IF(AND($A22&lt;$A$18+1,$A22&lt;&gt;0)=TRUE,TRUE,FALSE)</formula>
    </cfRule>
  </conditionalFormatting>
  <conditionalFormatting sqref="Q22:S91 U22:U91 W22:W91">
    <cfRule type="expression" dxfId="326" priority="57">
      <formula>IF($A22=0,TRUE,FALSE)</formula>
    </cfRule>
  </conditionalFormatting>
  <conditionalFormatting sqref="Q22:R91">
    <cfRule type="expression" dxfId="325" priority="56">
      <formula>IF(AND($A22&lt;$A$18+1,$A22&lt;&gt;0)=TRUE,TRUE,FALSE)</formula>
    </cfRule>
  </conditionalFormatting>
  <conditionalFormatting sqref="S22:S91">
    <cfRule type="expression" dxfId="324" priority="55">
      <formula>IF(AND($A22&lt;$A$18+1,$A22&lt;&gt;0)=TRUE,TRUE,FALSE)</formula>
    </cfRule>
  </conditionalFormatting>
  <conditionalFormatting sqref="Q22:S91 U22:U91 W22:W91">
    <cfRule type="expression" dxfId="323" priority="54">
      <formula>IF(AND($B22=$B23,$A22&lt;&gt;0)=TRUE,TRUE,FALSE)</formula>
    </cfRule>
  </conditionalFormatting>
  <conditionalFormatting sqref="Q22:S91 U22:U91 W22:W91">
    <cfRule type="expression" dxfId="322" priority="53">
      <formula>IF(AND($B22&lt;&gt;$B23,$A22&lt;&gt;0)=TRUE,TRUE,FALSE)</formula>
    </cfRule>
  </conditionalFormatting>
  <conditionalFormatting sqref="Y22:AA91 AC22:AC91 AE22:AE91">
    <cfRule type="expression" dxfId="321" priority="52">
      <formula>IF($A22=0,TRUE,FALSE)</formula>
    </cfRule>
  </conditionalFormatting>
  <conditionalFormatting sqref="Y22:Z91">
    <cfRule type="expression" dxfId="320" priority="51">
      <formula>IF(AND($A22&lt;$A$18+1,$A22&lt;&gt;0)=TRUE,TRUE,FALSE)</formula>
    </cfRule>
  </conditionalFormatting>
  <conditionalFormatting sqref="AA22:AA91">
    <cfRule type="expression" dxfId="319" priority="50">
      <formula>IF(AND($A22&lt;$A$18+1,$A22&lt;&gt;0)=TRUE,TRUE,FALSE)</formula>
    </cfRule>
  </conditionalFormatting>
  <conditionalFormatting sqref="Y22:AA91 AC22:AC91 AE22:AE91">
    <cfRule type="expression" dxfId="318" priority="49">
      <formula>IF(AND($B22=$B23,$A22&lt;&gt;0)=TRUE,TRUE,FALSE)</formula>
    </cfRule>
  </conditionalFormatting>
  <conditionalFormatting sqref="Y22:AA91 AC22:AC91 AE22:AE91">
    <cfRule type="expression" dxfId="317" priority="48">
      <formula>IF(AND($B22&lt;&gt;$B23,$A22&lt;&gt;0)=TRUE,TRUE,FALSE)</formula>
    </cfRule>
  </conditionalFormatting>
  <conditionalFormatting sqref="AW22:AY22">
    <cfRule type="expression" dxfId="316" priority="47">
      <formula>IF($A22&gt;$A$18,TRUE,FALSE)</formula>
    </cfRule>
  </conditionalFormatting>
  <conditionalFormatting sqref="AU22 AW22:AY22">
    <cfRule type="expression" dxfId="315" priority="46">
      <formula>IF($BD22=0,TRUE,FALSE)</formula>
    </cfRule>
  </conditionalFormatting>
  <conditionalFormatting sqref="BA22:BA91 AY22:AY91 BC22:BC91 AT22:AT91">
    <cfRule type="expression" dxfId="314" priority="66">
      <formula>IF(AND($BD22&lt;$A$16+1,$BD22&lt;&gt;0)=TRUE,TRUE,FALSE)</formula>
    </cfRule>
  </conditionalFormatting>
  <conditionalFormatting sqref="AW22:AX43">
    <cfRule type="expression" dxfId="313" priority="67">
      <formula>IF(AND($BD22&lt;$A$16+1,$BD22&lt;&gt;0)=TRUE,TRUE,FALSE)</formula>
    </cfRule>
  </conditionalFormatting>
  <conditionalFormatting sqref="AJ22:AJ91">
    <cfRule type="expression" dxfId="312" priority="45">
      <formula>IF($A22=0,TRUE,FALSE)</formula>
    </cfRule>
  </conditionalFormatting>
  <conditionalFormatting sqref="AJ22:AJ91">
    <cfRule type="expression" dxfId="311" priority="44">
      <formula>IF(AND($A22&lt;$A$18+1,$A22&lt;&gt;0)=TRUE,TRUE,FALSE)</formula>
    </cfRule>
  </conditionalFormatting>
  <conditionalFormatting sqref="AJ22:AJ91">
    <cfRule type="expression" dxfId="310" priority="43">
      <formula>IF(AND($B22=$B23,$A22&lt;&gt;0)=TRUE,TRUE,FALSE)</formula>
    </cfRule>
  </conditionalFormatting>
  <conditionalFormatting sqref="AJ22:AJ91">
    <cfRule type="expression" dxfId="309" priority="42">
      <formula>IF(AND($B22&lt;&gt;$B23,$A22&lt;&gt;0)=TRUE,TRUE,FALSE)</formula>
    </cfRule>
  </conditionalFormatting>
  <conditionalFormatting sqref="AI22:AI91">
    <cfRule type="expression" dxfId="308" priority="41">
      <formula>IF($A22=0,TRUE,FALSE)</formula>
    </cfRule>
  </conditionalFormatting>
  <conditionalFormatting sqref="AI22:AI91">
    <cfRule type="expression" dxfId="307" priority="40">
      <formula>IF(AND($A22&lt;$A$18+1,$A22&lt;&gt;0)=TRUE,TRUE,FALSE)</formula>
    </cfRule>
  </conditionalFormatting>
  <conditionalFormatting sqref="AI22:AI91">
    <cfRule type="expression" dxfId="306" priority="39">
      <formula>IF(AND($B22=$B23,$A22&lt;&gt;0)=TRUE,TRUE,FALSE)</formula>
    </cfRule>
  </conditionalFormatting>
  <conditionalFormatting sqref="AI22:AI91">
    <cfRule type="expression" dxfId="305" priority="38">
      <formula>IF(AND($B22&lt;&gt;$B23,$A22&lt;&gt;0)=TRUE,TRUE,FALSE)</formula>
    </cfRule>
  </conditionalFormatting>
  <conditionalFormatting sqref="AH22:AH91">
    <cfRule type="expression" dxfId="304" priority="37">
      <formula>IF($A22=0,TRUE,FALSE)</formula>
    </cfRule>
  </conditionalFormatting>
  <conditionalFormatting sqref="AH22:AH91">
    <cfRule type="expression" dxfId="303" priority="36">
      <formula>IF(AND($A22&lt;$A$18+1,$A22&lt;&gt;0)=TRUE,TRUE,FALSE)</formula>
    </cfRule>
  </conditionalFormatting>
  <conditionalFormatting sqref="AH22:AH91">
    <cfRule type="expression" dxfId="302" priority="35">
      <formula>IF(AND($B22=$B23,$A22&lt;&gt;0)=TRUE,TRUE,FALSE)</formula>
    </cfRule>
  </conditionalFormatting>
  <conditionalFormatting sqref="AH22:AH91">
    <cfRule type="expression" dxfId="301" priority="34">
      <formula>IF(AND($B22&lt;&gt;$B23,$A22&lt;&gt;0)=TRUE,TRUE,FALSE)</formula>
    </cfRule>
  </conditionalFormatting>
  <conditionalFormatting sqref="AP22:AP91">
    <cfRule type="expression" dxfId="300" priority="33">
      <formula>IF($A22=0,TRUE,FALSE)</formula>
    </cfRule>
  </conditionalFormatting>
  <conditionalFormatting sqref="AP22:AP91">
    <cfRule type="expression" dxfId="299" priority="32">
      <formula>IF(AND($A22&lt;$A$18+1,$A22&lt;&gt;0)=TRUE,TRUE,FALSE)</formula>
    </cfRule>
  </conditionalFormatting>
  <conditionalFormatting sqref="AP22:AP91">
    <cfRule type="expression" dxfId="298" priority="31">
      <formula>IF(AND($B22=$B23,$A22&lt;&gt;0)=TRUE,TRUE,FALSE)</formula>
    </cfRule>
  </conditionalFormatting>
  <conditionalFormatting sqref="AP22:AP91">
    <cfRule type="expression" dxfId="297" priority="30">
      <formula>IF(AND($B22&lt;&gt;$B23,$A22&lt;&gt;0)=TRUE,TRUE,FALSE)</formula>
    </cfRule>
  </conditionalFormatting>
  <conditionalFormatting sqref="AO22:AO91">
    <cfRule type="expression" dxfId="296" priority="29">
      <formula>IF($A22=0,TRUE,FALSE)</formula>
    </cfRule>
  </conditionalFormatting>
  <conditionalFormatting sqref="AO22:AO91">
    <cfRule type="expression" dxfId="295" priority="28">
      <formula>IF(AND($B22=$B23,$A22&lt;&gt;0)=TRUE,TRUE,FALSE)</formula>
    </cfRule>
  </conditionalFormatting>
  <conditionalFormatting sqref="AO22:AO91">
    <cfRule type="expression" dxfId="294" priority="27">
      <formula>IF(AND($B22&lt;&gt;$B23,$A22&lt;&gt;0)=TRUE,TRUE,FALSE)</formula>
    </cfRule>
  </conditionalFormatting>
  <conditionalFormatting sqref="AO22:AO91">
    <cfRule type="expression" dxfId="293" priority="26">
      <formula>IF(AND($A22&lt;$A$18+1,$A22&lt;&gt;0)=TRUE,TRUE,FALSE)</formula>
    </cfRule>
  </conditionalFormatting>
  <conditionalFormatting sqref="AK22:AK91">
    <cfRule type="expression" dxfId="292" priority="25">
      <formula>IF($A22=0,TRUE,FALSE)</formula>
    </cfRule>
  </conditionalFormatting>
  <conditionalFormatting sqref="AK22:AK91">
    <cfRule type="expression" dxfId="291" priority="24">
      <formula>IF(AND($A22&lt;$A$18+1,$A22&lt;&gt;0)=TRUE,TRUE,FALSE)</formula>
    </cfRule>
  </conditionalFormatting>
  <conditionalFormatting sqref="AK22:AK91">
    <cfRule type="expression" dxfId="290" priority="23">
      <formula>IF(AND($B22=$B23,$A22&lt;&gt;0)=TRUE,TRUE,FALSE)</formula>
    </cfRule>
  </conditionalFormatting>
  <conditionalFormatting sqref="AK22:AK91">
    <cfRule type="expression" dxfId="289" priority="22">
      <formula>IF(AND($B22&lt;&gt;$B23,$A22&lt;&gt;0)=TRUE,TRUE,FALSE)</formula>
    </cfRule>
  </conditionalFormatting>
  <conditionalFormatting sqref="AL22:AL91">
    <cfRule type="expression" dxfId="288" priority="21">
      <formula>IF($A22=0,TRUE,FALSE)</formula>
    </cfRule>
  </conditionalFormatting>
  <conditionalFormatting sqref="AL22:AL91">
    <cfRule type="expression" dxfId="287" priority="20">
      <formula>IF(AND($A22&lt;$A$18+1,$A22&lt;&gt;0)=TRUE,TRUE,FALSE)</formula>
    </cfRule>
  </conditionalFormatting>
  <conditionalFormatting sqref="AL22:AL91">
    <cfRule type="expression" dxfId="286" priority="19">
      <formula>IF(AND($B22=$B23,$A22&lt;&gt;0)=TRUE,TRUE,FALSE)</formula>
    </cfRule>
  </conditionalFormatting>
  <conditionalFormatting sqref="AL22:AL91">
    <cfRule type="expression" dxfId="285" priority="18">
      <formula>IF(AND($B22&lt;&gt;$B23,$A22&lt;&gt;0)=TRUE,TRUE,FALSE)</formula>
    </cfRule>
  </conditionalFormatting>
  <conditionalFormatting sqref="BC23:BC91">
    <cfRule type="expression" dxfId="284" priority="17">
      <formula>IF($BD23=0,TRUE,FALSE)</formula>
    </cfRule>
  </conditionalFormatting>
  <conditionalFormatting sqref="BC22:BC91">
    <cfRule type="expression" dxfId="283" priority="16">
      <formula>IF($A22&gt;$A$18,TRUE,FALSE)</formula>
    </cfRule>
  </conditionalFormatting>
  <conditionalFormatting sqref="BC22:BC91">
    <cfRule type="expression" dxfId="282" priority="15">
      <formula>IF($BD22=0,TRUE,FALSE)</formula>
    </cfRule>
  </conditionalFormatting>
  <conditionalFormatting sqref="AT22:AT91">
    <cfRule type="expression" dxfId="281" priority="14">
      <formula>IF($A22&gt;$A$18,TRUE,FALSE)</formula>
    </cfRule>
  </conditionalFormatting>
  <conditionalFormatting sqref="AR22:AT22 AR23:AS43 AT23:AT91">
    <cfRule type="expression" dxfId="280" priority="13">
      <formula>IF($BD22=0,TRUE,FALSE)</formula>
    </cfRule>
  </conditionalFormatting>
  <conditionalFormatting sqref="AS22:AT91 AW22:AY91">
    <cfRule type="expression" dxfId="279" priority="12">
      <formula>IF(AND($BD22&lt;&gt;0,$BD23=0)=TRUE,TRUE,FALSE)</formula>
    </cfRule>
  </conditionalFormatting>
  <conditionalFormatting sqref="AS22:AS91">
    <cfRule type="expression" dxfId="278" priority="11">
      <formula>IF(AND($BD22&lt;$A$16+1,$BD22&lt;&gt;0)=TRUE,TRUE,FALSE)</formula>
    </cfRule>
  </conditionalFormatting>
  <conditionalFormatting sqref="AV22:AV43">
    <cfRule type="expression" dxfId="277" priority="10">
      <formula>IF($BD22=0,TRUE,FALSE)</formula>
    </cfRule>
  </conditionalFormatting>
  <conditionalFormatting sqref="AV22:AV91">
    <cfRule type="expression" dxfId="276" priority="9">
      <formula>IF(AND($BD22&lt;&gt;0,$BD23=0)=TRUE,TRUE,FALSE)</formula>
    </cfRule>
  </conditionalFormatting>
  <conditionalFormatting sqref="AV22:AV91">
    <cfRule type="expression" dxfId="275" priority="8">
      <formula>IF(AND($BD22&lt;$A$16+1,$BD22&lt;&gt;0)=TRUE,TRUE,FALSE)</formula>
    </cfRule>
  </conditionalFormatting>
  <conditionalFormatting sqref="BE22:BE43">
    <cfRule type="expression" dxfId="274" priority="7">
      <formula>IF($BD22=0,TRUE,FALSE)</formula>
    </cfRule>
  </conditionalFormatting>
  <conditionalFormatting sqref="BE22:BE91">
    <cfRule type="expression" dxfId="273" priority="6">
      <formula>IF(AND($BD22&lt;&gt;0,$BD23=0)=TRUE,TRUE,FALSE)</formula>
    </cfRule>
  </conditionalFormatting>
  <conditionalFormatting sqref="BE22:BE91">
    <cfRule type="expression" dxfId="272" priority="5">
      <formula>IF(AND($BD22&lt;$A$16+1,$BD22&lt;&gt;0)=TRUE,TRUE,FALSE)</formula>
    </cfRule>
  </conditionalFormatting>
  <conditionalFormatting sqref="BF22:BF91">
    <cfRule type="expression" dxfId="271" priority="4">
      <formula>IF(AND($BD22&lt;$A$16+1,$BD22&lt;&gt;0)=TRUE,TRUE,FALSE)</formula>
    </cfRule>
  </conditionalFormatting>
  <conditionalFormatting sqref="BF22:BF91">
    <cfRule type="expression" dxfId="270" priority="3">
      <formula>IF($A22&gt;$A$18,TRUE,FALSE)</formula>
    </cfRule>
  </conditionalFormatting>
  <conditionalFormatting sqref="BF22:BF91">
    <cfRule type="expression" dxfId="269" priority="2">
      <formula>IF($BD22=0,TRUE,FALSE)</formula>
    </cfRule>
  </conditionalFormatting>
  <conditionalFormatting sqref="BF22:BF91">
    <cfRule type="expression" dxfId="268" priority="1">
      <formula>IF(AND($BD22&lt;&gt;0,$BD23=0)=TRUE,TRUE,FALSE)</formula>
    </cfRule>
  </conditionalFormatting>
  <dataValidations count="2">
    <dataValidation type="list" allowBlank="1" showInputMessage="1" showErrorMessage="1" sqref="G8">
      <formula1>saison</formula1>
    </dataValidation>
    <dataValidation type="list" allowBlank="1" showInputMessage="1" showErrorMessage="1" sqref="G6">
      <formula1>typologie</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BO92"/>
  <sheetViews>
    <sheetView zoomScale="70" zoomScaleNormal="70" workbookViewId="0">
      <pane xSplit="7" topLeftCell="H1" activePane="topRight" state="frozen"/>
      <selection activeCell="J9" sqref="J9"/>
      <selection pane="topRight" activeCell="J9" sqref="J9"/>
    </sheetView>
  </sheetViews>
  <sheetFormatPr baseColWidth="10" defaultColWidth="9.140625" defaultRowHeight="16.5" outlineLevelCol="1" x14ac:dyDescent="0.3"/>
  <cols>
    <col min="1" max="1" width="7.28515625" style="19" hidden="1" customWidth="1"/>
    <col min="2" max="2" width="6" style="19" hidden="1" customWidth="1"/>
    <col min="3" max="3" width="2.140625" style="19" hidden="1" customWidth="1"/>
    <col min="4" max="4" width="2.140625" style="8" customWidth="1"/>
    <col min="5" max="5" width="3.7109375" style="8" customWidth="1"/>
    <col min="6" max="6" width="25.5703125" style="1" customWidth="1"/>
    <col min="7" max="7" width="34.42578125" style="1" customWidth="1"/>
    <col min="8" max="8" width="5.140625" style="8" customWidth="1"/>
    <col min="9" max="11" width="9.140625" style="1"/>
    <col min="12" max="12" width="1.5703125" style="1" customWidth="1"/>
    <col min="13" max="13" width="9.140625" style="36" hidden="1" customWidth="1" outlineLevel="1"/>
    <col min="14" max="14" width="2.28515625" style="36" hidden="1" customWidth="1" outlineLevel="1"/>
    <col min="15" max="15" width="9.140625" style="36" hidden="1" customWidth="1" outlineLevel="1"/>
    <col min="16" max="16" width="5.7109375" style="1" customWidth="1" collapsed="1"/>
    <col min="17" max="19" width="9.140625" style="1"/>
    <col min="20" max="20" width="1.5703125" style="1" customWidth="1"/>
    <col min="21" max="21" width="9.140625" style="36" hidden="1" customWidth="1" outlineLevel="1"/>
    <col min="22" max="22" width="2.28515625" style="36" hidden="1" customWidth="1" outlineLevel="1"/>
    <col min="23" max="23" width="9.140625" style="36" hidden="1" customWidth="1" outlineLevel="1"/>
    <col min="24" max="24" width="5.7109375" style="1" customWidth="1" collapsed="1"/>
    <col min="25" max="27" width="9.140625" style="1"/>
    <col min="28" max="28" width="0.7109375" style="1" customWidth="1"/>
    <col min="29" max="29" width="9.140625" style="36" hidden="1" customWidth="1" outlineLevel="1"/>
    <col min="30" max="30" width="2.28515625" style="36" hidden="1" customWidth="1" outlineLevel="1"/>
    <col min="31" max="31" width="9.140625" style="36" hidden="1" customWidth="1" outlineLevel="1"/>
    <col min="32" max="32" width="2.42578125" style="1" customWidth="1" collapsed="1"/>
    <col min="33" max="33" width="0.7109375" style="1" customWidth="1"/>
    <col min="34" max="38" width="9.140625" style="36" hidden="1" customWidth="1" outlineLevel="1"/>
    <col min="39" max="39" width="2.5703125" style="1" customWidth="1" collapsed="1"/>
    <col min="40" max="40" width="0.7109375" style="1" customWidth="1"/>
    <col min="41" max="41" width="48.85546875" style="1" customWidth="1"/>
    <col min="42" max="42" width="11" style="36" bestFit="1" customWidth="1"/>
    <col min="43" max="43" width="1.85546875" style="1" customWidth="1"/>
    <col min="44" max="44" width="1.85546875" style="19" customWidth="1" collapsed="1"/>
    <col min="45" max="45" width="24.5703125" style="1" customWidth="1"/>
    <col min="46" max="46" width="11" style="36" bestFit="1" customWidth="1"/>
    <col min="47" max="47" width="9.140625" style="19"/>
    <col min="48" max="48" width="24.5703125" style="1" customWidth="1"/>
    <col min="49" max="51" width="9.140625" style="1"/>
    <col min="52" max="52" width="5.85546875" style="1" customWidth="1"/>
    <col min="53" max="55" width="9.140625" style="1" hidden="1" customWidth="1" outlineLevel="1"/>
    <col min="56" max="56" width="9.140625" style="19" collapsed="1"/>
    <col min="57" max="57" width="24.5703125" style="1" customWidth="1"/>
    <col min="58" max="58" width="11" style="36" bestFit="1" customWidth="1"/>
    <col min="59" max="16384" width="9.140625" style="1"/>
  </cols>
  <sheetData>
    <row r="1" spans="1:61" ht="10.5" customHeight="1" x14ac:dyDescent="0.3"/>
    <row r="2" spans="1:61" ht="18.75" x14ac:dyDescent="0.3">
      <c r="F2" s="23" t="s">
        <v>106</v>
      </c>
    </row>
    <row r="4" spans="1:61" x14ac:dyDescent="0.3">
      <c r="F4" s="1" t="s">
        <v>78</v>
      </c>
      <c r="G4" s="24" t="str">
        <f ca="1">MID(CELL("nomfichier",G4),FIND("]",CELL("nomfichier",G4))+1,32)</f>
        <v>Echantillon (7)</v>
      </c>
      <c r="I4" s="90" t="s">
        <v>160</v>
      </c>
    </row>
    <row r="5" spans="1:61" x14ac:dyDescent="0.3">
      <c r="I5" s="90" t="s">
        <v>159</v>
      </c>
    </row>
    <row r="6" spans="1:61" x14ac:dyDescent="0.3">
      <c r="F6" s="1" t="s">
        <v>79</v>
      </c>
      <c r="G6" s="47" t="s">
        <v>121</v>
      </c>
    </row>
    <row r="8" spans="1:61" x14ac:dyDescent="0.3">
      <c r="F8" s="1" t="s">
        <v>80</v>
      </c>
      <c r="G8" s="47" t="s">
        <v>121</v>
      </c>
    </row>
    <row r="10" spans="1:61" x14ac:dyDescent="0.3">
      <c r="E10" s="1"/>
      <c r="AW10" s="6"/>
    </row>
    <row r="11" spans="1:61" x14ac:dyDescent="0.3">
      <c r="E11" s="1"/>
      <c r="F11" s="12" t="s">
        <v>67</v>
      </c>
      <c r="G11" s="45">
        <v>550</v>
      </c>
      <c r="I11" s="11"/>
    </row>
    <row r="12" spans="1:61" x14ac:dyDescent="0.3">
      <c r="E12" s="1"/>
      <c r="F12" s="13" t="s">
        <v>77</v>
      </c>
      <c r="G12" s="45">
        <v>125</v>
      </c>
    </row>
    <row r="13" spans="1:61" ht="19.5" thickBot="1" x14ac:dyDescent="0.35">
      <c r="E13" s="1"/>
      <c r="I13" s="31" t="s">
        <v>107</v>
      </c>
      <c r="J13" s="26"/>
      <c r="K13" s="26"/>
      <c r="L13" s="26"/>
      <c r="M13" s="37"/>
      <c r="N13" s="37"/>
      <c r="O13" s="37"/>
      <c r="P13" s="26"/>
      <c r="Q13" s="26"/>
      <c r="R13" s="26"/>
      <c r="S13" s="26"/>
      <c r="T13" s="26"/>
      <c r="U13" s="37"/>
      <c r="V13" s="37"/>
      <c r="W13" s="37"/>
      <c r="X13" s="26"/>
      <c r="Y13" s="26"/>
      <c r="Z13" s="26"/>
      <c r="AA13" s="26"/>
      <c r="AO13" s="25" t="s">
        <v>105</v>
      </c>
      <c r="AP13" s="37"/>
      <c r="AQ13" s="26"/>
      <c r="AR13" s="27"/>
      <c r="AS13" s="26"/>
      <c r="AT13" s="26"/>
      <c r="AV13" s="25" t="s">
        <v>108</v>
      </c>
      <c r="AW13" s="28"/>
      <c r="AX13" s="26"/>
      <c r="AY13" s="26"/>
      <c r="AZ13" s="26"/>
      <c r="BA13" s="26"/>
      <c r="BB13" s="26"/>
      <c r="BC13" s="26"/>
      <c r="BE13" s="25" t="s">
        <v>109</v>
      </c>
      <c r="BF13" s="26"/>
      <c r="BG13" s="26"/>
      <c r="BH13" s="26"/>
      <c r="BI13" s="26"/>
    </row>
    <row r="14" spans="1:61" x14ac:dyDescent="0.3">
      <c r="F14" s="14" t="s">
        <v>71</v>
      </c>
      <c r="G14" s="14" t="s">
        <v>72</v>
      </c>
      <c r="AO14" s="21"/>
      <c r="AS14" s="21"/>
      <c r="AV14" s="21"/>
      <c r="BE14" s="46" t="s">
        <v>111</v>
      </c>
    </row>
    <row r="15" spans="1:61" x14ac:dyDescent="0.3">
      <c r="A15" s="19" t="s">
        <v>58</v>
      </c>
      <c r="E15" s="1"/>
      <c r="F15" s="14" t="s">
        <v>73</v>
      </c>
      <c r="G15" s="45">
        <v>50</v>
      </c>
      <c r="I15" s="1" t="s">
        <v>99</v>
      </c>
      <c r="Q15" s="1" t="s">
        <v>99</v>
      </c>
      <c r="Y15" s="1" t="s">
        <v>99</v>
      </c>
      <c r="AO15" s="1" t="str">
        <f ca="1">"Cette fraction représente "&amp;AK18&amp;" kg"</f>
        <v>Cette fraction représente 401,88 kg</v>
      </c>
      <c r="AW15" s="29" t="s">
        <v>99</v>
      </c>
      <c r="BE15" s="1" t="str">
        <f>F15</f>
        <v>sup 100 mm</v>
      </c>
      <c r="BF15" s="57">
        <f>AI18+AH18</f>
        <v>232.59999999999997</v>
      </c>
      <c r="BG15" s="58">
        <f>BF15/$G$11</f>
        <v>0.42290909090909085</v>
      </c>
    </row>
    <row r="16" spans="1:61" x14ac:dyDescent="0.3">
      <c r="A16" s="19">
        <f>Catégories!C17</f>
        <v>13</v>
      </c>
      <c r="E16" s="1"/>
      <c r="F16" s="14" t="s">
        <v>74</v>
      </c>
      <c r="G16" s="45">
        <v>40</v>
      </c>
      <c r="J16" s="43" t="s">
        <v>68</v>
      </c>
      <c r="R16" s="43" t="s">
        <v>101</v>
      </c>
      <c r="Z16" s="43" t="s">
        <v>102</v>
      </c>
      <c r="AO16" s="1" t="str">
        <f>"Les fines inférieures à 20 mm représentent "&amp;AL18&amp;" kg"</f>
        <v>Les fines inférieures à 20 mm représentent 148,12 kg</v>
      </c>
      <c r="AX16" s="44" t="s">
        <v>103</v>
      </c>
      <c r="BE16" s="1" t="str">
        <f t="shared" ref="BE16:BE18" si="0">F16</f>
        <v>100 mm à 20 mm</v>
      </c>
      <c r="BF16" s="57">
        <f>AJ18</f>
        <v>169.28</v>
      </c>
      <c r="BG16" s="58">
        <f t="shared" ref="BG16:BG18" si="1">BF16/$G$11</f>
        <v>0.30778181818181816</v>
      </c>
    </row>
    <row r="17" spans="1:59" x14ac:dyDescent="0.3">
      <c r="A17" s="19" t="s">
        <v>59</v>
      </c>
      <c r="E17" s="1"/>
      <c r="F17" s="14" t="s">
        <v>75</v>
      </c>
      <c r="G17" s="45">
        <v>30</v>
      </c>
      <c r="I17" s="11" t="s">
        <v>100</v>
      </c>
      <c r="K17" s="56">
        <f>SUM(K$22:K$91)</f>
        <v>21</v>
      </c>
      <c r="Q17" s="11" t="s">
        <v>100</v>
      </c>
      <c r="S17" s="56">
        <f>SUM(S$22:S$91)</f>
        <v>14.3</v>
      </c>
      <c r="Y17" s="11" t="s">
        <v>100</v>
      </c>
      <c r="AA17" s="56">
        <f>SUM(AA$22:AA$91)</f>
        <v>16.7</v>
      </c>
      <c r="AH17" s="36" t="str">
        <f>J16</f>
        <v>Hétéroclites</v>
      </c>
      <c r="AI17" s="36" t="s">
        <v>69</v>
      </c>
      <c r="AJ17" s="36" t="s">
        <v>70</v>
      </c>
      <c r="AK17" s="42" t="s">
        <v>81</v>
      </c>
      <c r="AL17" s="36" t="s">
        <v>82</v>
      </c>
      <c r="AW17" s="11" t="s">
        <v>100</v>
      </c>
      <c r="AY17" s="56">
        <f ca="1">SUM(AY$22:AY$91)</f>
        <v>11</v>
      </c>
      <c r="BC17" s="1" t="s">
        <v>66</v>
      </c>
      <c r="BE17" s="1" t="str">
        <f t="shared" si="0"/>
        <v>20 mm à 8 mm</v>
      </c>
      <c r="BF17" s="57">
        <f>AW20</f>
        <v>126.96</v>
      </c>
      <c r="BG17" s="58">
        <f t="shared" si="1"/>
        <v>0.23083636363636362</v>
      </c>
    </row>
    <row r="18" spans="1:59" x14ac:dyDescent="0.3">
      <c r="A18" s="19">
        <f ca="1">Catégories!B18</f>
        <v>46</v>
      </c>
      <c r="E18" s="1"/>
      <c r="F18" s="15" t="s">
        <v>76</v>
      </c>
      <c r="G18" s="45">
        <v>5</v>
      </c>
      <c r="AH18" s="36">
        <f>SUM(AH$22:AH$91)</f>
        <v>21</v>
      </c>
      <c r="AI18" s="36">
        <f>SUM(AI$22:AI$91)</f>
        <v>211.59999999999997</v>
      </c>
      <c r="AJ18" s="36">
        <f>SUM(AJ$22:AJ$91)</f>
        <v>169.28</v>
      </c>
      <c r="AK18" s="36">
        <f ca="1">AK20-AL18</f>
        <v>401.88</v>
      </c>
      <c r="AL18" s="36">
        <f>($G$18+$G$17)/($G$12/($G$11-$K$17))</f>
        <v>148.12</v>
      </c>
      <c r="AO18" s="17" t="s">
        <v>104</v>
      </c>
      <c r="AS18" s="17" t="s">
        <v>110</v>
      </c>
      <c r="AV18" s="17"/>
      <c r="AW18" s="30" t="s">
        <v>83</v>
      </c>
      <c r="AX18" s="30" t="s">
        <v>84</v>
      </c>
      <c r="AY18" s="19" t="s">
        <v>66</v>
      </c>
      <c r="BC18" s="1">
        <f ca="1">SUM(BC$22:BC$91)</f>
        <v>549.99999999999989</v>
      </c>
      <c r="BE18" s="1" t="str">
        <f t="shared" si="0"/>
        <v>inf à 8 mm</v>
      </c>
      <c r="BF18" s="57">
        <f>AX20</f>
        <v>21.16</v>
      </c>
      <c r="BG18" s="58">
        <f t="shared" si="1"/>
        <v>3.847272727272727E-2</v>
      </c>
    </row>
    <row r="19" spans="1:59" x14ac:dyDescent="0.3">
      <c r="E19" s="1"/>
      <c r="F19" s="61" t="s">
        <v>130</v>
      </c>
      <c r="G19" s="62">
        <f>SUM(G15:G18)</f>
        <v>125</v>
      </c>
      <c r="AO19" s="17"/>
      <c r="AS19" s="17"/>
      <c r="AV19" s="17"/>
      <c r="AW19" s="30"/>
      <c r="AX19" s="30"/>
      <c r="AY19" s="19"/>
      <c r="BF19" s="63"/>
      <c r="BG19" s="64"/>
    </row>
    <row r="20" spans="1:59" x14ac:dyDescent="0.3">
      <c r="L20" s="20"/>
      <c r="M20" s="22"/>
      <c r="N20" s="22"/>
      <c r="O20" s="22"/>
      <c r="P20" s="20"/>
      <c r="Q20" s="20"/>
      <c r="R20" s="20"/>
      <c r="T20" s="20"/>
      <c r="U20" s="22"/>
      <c r="V20" s="22"/>
      <c r="W20" s="22"/>
      <c r="X20" s="20"/>
      <c r="Y20" s="20"/>
      <c r="Z20" s="20"/>
      <c r="AK20" s="36">
        <f ca="1">SUM(AK$22:AK$91)</f>
        <v>550</v>
      </c>
      <c r="AW20" s="19">
        <f>($G$17)/($G$12/($G$11-$K$17))</f>
        <v>126.96</v>
      </c>
      <c r="AX20" s="19">
        <f>($G$18)/($G$12/($G$11-$K$17))</f>
        <v>21.16</v>
      </c>
      <c r="AY20" s="19"/>
    </row>
    <row r="21" spans="1:59" x14ac:dyDescent="0.3">
      <c r="A21" s="19" t="s">
        <v>60</v>
      </c>
      <c r="B21" s="19" t="s">
        <v>61</v>
      </c>
      <c r="C21" s="19" t="s">
        <v>62</v>
      </c>
      <c r="F21" s="33" t="s">
        <v>85</v>
      </c>
      <c r="G21" s="34" t="s">
        <v>86</v>
      </c>
      <c r="I21" s="32" t="s">
        <v>96</v>
      </c>
      <c r="J21" s="32" t="s">
        <v>97</v>
      </c>
      <c r="K21" s="32" t="s">
        <v>98</v>
      </c>
      <c r="M21" s="32" t="s">
        <v>64</v>
      </c>
      <c r="O21" s="32" t="s">
        <v>65</v>
      </c>
      <c r="Q21" s="32" t="s">
        <v>96</v>
      </c>
      <c r="R21" s="32" t="s">
        <v>97</v>
      </c>
      <c r="S21" s="32" t="s">
        <v>98</v>
      </c>
      <c r="U21" s="32" t="s">
        <v>64</v>
      </c>
      <c r="W21" s="32" t="s">
        <v>65</v>
      </c>
      <c r="Y21" s="32" t="s">
        <v>96</v>
      </c>
      <c r="Z21" s="32" t="s">
        <v>97</v>
      </c>
      <c r="AA21" s="32" t="s">
        <v>98</v>
      </c>
      <c r="AC21" s="32" t="s">
        <v>64</v>
      </c>
      <c r="AE21" s="32" t="s">
        <v>65</v>
      </c>
      <c r="AH21" s="32" t="s">
        <v>63</v>
      </c>
      <c r="AI21" s="32" t="s">
        <v>63</v>
      </c>
      <c r="AJ21" s="32" t="s">
        <v>63</v>
      </c>
      <c r="AK21" s="32" t="s">
        <v>63</v>
      </c>
      <c r="AL21" s="32" t="s">
        <v>64</v>
      </c>
      <c r="AO21" s="34" t="s">
        <v>86</v>
      </c>
      <c r="AP21" s="35" t="s">
        <v>65</v>
      </c>
      <c r="AS21" s="33" t="s">
        <v>85</v>
      </c>
      <c r="AT21" s="35" t="s">
        <v>65</v>
      </c>
      <c r="AV21" s="33" t="s">
        <v>85</v>
      </c>
      <c r="AW21" s="35" t="s">
        <v>96</v>
      </c>
      <c r="AX21" s="35" t="s">
        <v>97</v>
      </c>
      <c r="AY21" s="35" t="s">
        <v>98</v>
      </c>
      <c r="BE21" s="33" t="s">
        <v>85</v>
      </c>
      <c r="BF21" s="35" t="s">
        <v>65</v>
      </c>
    </row>
    <row r="22" spans="1:59" ht="14.45" x14ac:dyDescent="0.3">
      <c r="A22" s="53">
        <v>1</v>
      </c>
      <c r="B22" s="19">
        <f ca="1">IF(A22=0,0,HLOOKUP(A22-1,OFFSET(Catégories!$D$18:$D$19,0,0,2,Catégories!$C$17),2,TRUE))</f>
        <v>1</v>
      </c>
      <c r="C22" s="19">
        <f ca="1">IF(A22=0,0,A22-OFFSET(Catégories!$D$18,0,B22-1,,))</f>
        <v>1</v>
      </c>
      <c r="F22" s="1" t="str">
        <f ca="1">IF(A22=0,0,INDEX(Catégories!$D$20:$R$20,1,'Echantillon (7)'!B22))</f>
        <v>1. Déchets putrescibles</v>
      </c>
      <c r="G22" s="1" t="str">
        <f ca="1">IF(A22=0,0,INDEX(OFFSET(Catégories!$D$21:$D$31,0,0,10,Catégories!$C$17),'Echantillon (7)'!C22,'Echantillon (7)'!B22))</f>
        <v>1.1 -Déchets alimentaires ,  gaspillage - compostable</v>
      </c>
      <c r="I22" s="41">
        <v>0</v>
      </c>
      <c r="J22" s="41">
        <v>0</v>
      </c>
      <c r="K22" s="41">
        <f>I22-J22</f>
        <v>0</v>
      </c>
      <c r="L22" s="6"/>
      <c r="M22" s="38">
        <f>IF(K22=0,0,K22/SUMPRODUCT((K$22:K$91)*($B$22:$B$91=$B22)))</f>
        <v>0</v>
      </c>
      <c r="N22" s="38"/>
      <c r="O22" s="38">
        <f>IF(SUM(K$22:K$91)=0,0,K22/SUM(K$22:K$91))</f>
        <v>0</v>
      </c>
      <c r="Q22" s="41">
        <v>4</v>
      </c>
      <c r="R22" s="41">
        <v>0.5</v>
      </c>
      <c r="S22" s="41">
        <f>Q22-R22</f>
        <v>3.5</v>
      </c>
      <c r="T22" s="6"/>
      <c r="U22" s="38">
        <f ca="1">IF(S22=0,0,S22/SUMPRODUCT((S$22:S$91)*($B$22:$B$91=$B22)))</f>
        <v>0.66037735849056611</v>
      </c>
      <c r="V22" s="38"/>
      <c r="W22" s="38">
        <f>IF(SUM(S$22:S$91)=0,0,S22/SUM(S$22:S$91))</f>
        <v>0.24475524475524474</v>
      </c>
      <c r="Y22" s="41">
        <v>5</v>
      </c>
      <c r="Z22" s="41">
        <v>0.2</v>
      </c>
      <c r="AA22" s="41">
        <f>Y22-Z22</f>
        <v>4.8</v>
      </c>
      <c r="AB22" s="6"/>
      <c r="AC22" s="38">
        <f ca="1">IF(AA22=0,0,AA22/SUMPRODUCT((AA$22:AA$91)*($B$22:$B$91=$B22)))</f>
        <v>0.62337662337662336</v>
      </c>
      <c r="AD22" s="38"/>
      <c r="AE22" s="38">
        <f>IF(SUM(AA$22:AA$91)=0,0,AA22/SUM(AA$22:AA$91))</f>
        <v>0.28742514970059879</v>
      </c>
      <c r="AH22" s="41">
        <f>K22</f>
        <v>0</v>
      </c>
      <c r="AI22" s="41">
        <f t="shared" ref="AI22:AI85" si="2">S22/($S$17/$G$15)/($G$12/($G$11-$K$17))</f>
        <v>51.790209790209786</v>
      </c>
      <c r="AJ22" s="41">
        <f t="shared" ref="AJ22:AJ85" si="3">(AA22/($AA$17/$G$16))/($G$12/($G$11-$K$17))</f>
        <v>48.655329341317362</v>
      </c>
      <c r="AK22" s="41">
        <f ca="1">IF($B22=$A$16,$AL$18,AH22+AI22+AJ22)</f>
        <v>100.44553913152714</v>
      </c>
      <c r="AL22" s="38">
        <f ca="1">IF(AK22=0,0,AK22/SUMPRODUCT((AK$22:AK$91)*($B$22:$B$91=$B22)))</f>
        <v>0.59619934820665754</v>
      </c>
      <c r="AO22" s="1" t="str">
        <f ca="1">IF(A22=0,0,INDEX(OFFSET(Catégories!$D$21:$D$31,0,0,10,Catégories!$C$17),'Echantillon (7)'!C22,'Echantillon (7)'!B22))</f>
        <v>1.1 -Déchets alimentaires ,  gaspillage - compostable</v>
      </c>
      <c r="AP22" s="38">
        <f t="shared" ref="AP22:AP85" ca="1" si="4">IF($AK$20=0,0,AK22/$AK$20)</f>
        <v>0.182628252966413</v>
      </c>
      <c r="AR22" s="19">
        <v>1</v>
      </c>
      <c r="AS22" s="1" t="str">
        <f>IF(AR22=0,0,INDEX(Catégories!$D$20:$R$20,1,'Echantillon (7)'!AR22))</f>
        <v>1. Déchets putrescibles</v>
      </c>
      <c r="AT22" s="38">
        <f ca="1">SUMPRODUCT((AP$22:AP$91)*($B$22:$B$91=$AR22))</f>
        <v>0.30632078601855406</v>
      </c>
      <c r="AU22" s="19">
        <v>1</v>
      </c>
      <c r="AV22" s="1" t="str">
        <f>IF(AU22=0,0,INDEX(Catégories!$D$20:$R$20,1,'Echantillon (7)'!AU22))</f>
        <v>1. Déchets putrescibles</v>
      </c>
      <c r="AW22" s="40">
        <v>4</v>
      </c>
      <c r="AX22" s="40"/>
      <c r="AY22" s="40">
        <f>AW22-AX22</f>
        <v>4</v>
      </c>
      <c r="AZ22" s="7"/>
      <c r="BA22" s="9">
        <f t="shared" ref="BA22:BA85" ca="1" si="5">IF($AY$17=0,0,AY22/$AY$17)</f>
        <v>0.36363636363636365</v>
      </c>
      <c r="BC22" s="10">
        <f t="shared" ref="BC22:BC53" ca="1" si="6">IF(AU22=$A$16,$G$18/($G$12/($G$11-$K$17)),(AY22/($AY$17/$G$17)/($G$12/($G$11-$K$17)))+SUMPRODUCT((AK$22:AK$91)*($B$22:$B$91=$AU22)))</f>
        <v>214.6437050374775</v>
      </c>
      <c r="BD22" s="19">
        <v>1</v>
      </c>
      <c r="BE22" s="1" t="str">
        <f>IF(BD22=0,0,INDEX(Catégories!$D$20:$R$20,1,'Echantillon (7)'!BD22))</f>
        <v>1. Déchets putrescibles</v>
      </c>
      <c r="BF22" s="38">
        <f ca="1">BC22/$BC$18</f>
        <v>0.39026128188632281</v>
      </c>
    </row>
    <row r="23" spans="1:59" ht="14.45" x14ac:dyDescent="0.3">
      <c r="A23" s="53">
        <f ca="1">IF(OR(A22=$A$18,A22=0)=TRUE,0,A22+1)</f>
        <v>2</v>
      </c>
      <c r="B23" s="19">
        <f ca="1">IF(A23=0,0,HLOOKUP(A23-1,OFFSET(Catégories!$D$18:$D$19,0,0,2,Catégories!$C$17),2,TRUE))</f>
        <v>1</v>
      </c>
      <c r="C23" s="19">
        <f ca="1">IF(A23=0,0,A23-OFFSET(Catégories!$D$18,0,B23-1,,))</f>
        <v>2</v>
      </c>
      <c r="F23" s="1" t="str">
        <f ca="1">IF(A23=0,0,INDEX(Catégories!$D$20:$R$20,1,'Echantillon (7)'!B23))</f>
        <v>1. Déchets putrescibles</v>
      </c>
      <c r="G23" s="1" t="str">
        <f ca="1">IF(A23=0,0,INDEX(OFFSET(Catégories!$D$21:$D$31,0,0,10,Catégories!$C$17),'Echantillon (7)'!C23,'Echantillon (7)'!B23))</f>
        <v>1.2 Produits alimentaires non consommés</v>
      </c>
      <c r="I23" s="41">
        <v>0</v>
      </c>
      <c r="J23" s="41">
        <v>0</v>
      </c>
      <c r="K23" s="41">
        <f t="shared" ref="K23:K86" si="7">I23-J23</f>
        <v>0</v>
      </c>
      <c r="L23" s="6"/>
      <c r="M23" s="38">
        <f t="shared" ref="M23:M86" si="8">IF(K23=0,0,K23/SUMPRODUCT((K$22:K$91)*($B$22:$B$91=$B23)))</f>
        <v>0</v>
      </c>
      <c r="N23" s="38"/>
      <c r="O23" s="38">
        <f t="shared" ref="O23:O86" si="9">IF(SUM(K$22:K$91)=0,0,K23/SUM(K$22:K$91))</f>
        <v>0</v>
      </c>
      <c r="Q23" s="41">
        <v>2</v>
      </c>
      <c r="R23" s="41">
        <v>0.2</v>
      </c>
      <c r="S23" s="41">
        <f t="shared" ref="S23:S86" si="10">Q23-R23</f>
        <v>1.8</v>
      </c>
      <c r="T23" s="6"/>
      <c r="U23" s="38">
        <f t="shared" ref="U23:U86" ca="1" si="11">IF(S23=0,0,S23/SUMPRODUCT((S$22:S$91)*($B$22:$B$91=$B23)))</f>
        <v>0.339622641509434</v>
      </c>
      <c r="V23" s="38"/>
      <c r="W23" s="38">
        <f t="shared" ref="W23:W86" si="12">IF(SUM(S$22:S$91)=0,0,S23/SUM(S$22:S$91))</f>
        <v>0.12587412587412586</v>
      </c>
      <c r="Y23" s="41">
        <v>2</v>
      </c>
      <c r="Z23" s="41">
        <v>0.1</v>
      </c>
      <c r="AA23" s="41">
        <f t="shared" ref="AA23:AA86" si="13">Y23-Z23</f>
        <v>1.9</v>
      </c>
      <c r="AB23" s="6"/>
      <c r="AC23" s="38">
        <f t="shared" ref="AC23:AC86" ca="1" si="14">IF(AA23=0,0,AA23/SUMPRODUCT((AA$22:AA$91)*($B$22:$B$91=$B23)))</f>
        <v>0.24675324675324675</v>
      </c>
      <c r="AD23" s="38"/>
      <c r="AE23" s="38">
        <f t="shared" ref="AE23:AE86" si="15">IF(SUM(AA$22:AA$91)=0,0,AA23/SUM(AA$22:AA$91))</f>
        <v>0.11377245508982035</v>
      </c>
      <c r="AH23" s="41">
        <f t="shared" ref="AH23:AH86" si="16">K23</f>
        <v>0</v>
      </c>
      <c r="AI23" s="41">
        <f t="shared" si="2"/>
        <v>26.634965034965031</v>
      </c>
      <c r="AJ23" s="41">
        <f t="shared" si="3"/>
        <v>19.259401197604792</v>
      </c>
      <c r="AK23" s="41">
        <f t="shared" ref="AK23:AK86" ca="1" si="17">IF($B23=$A$16,$AL$18,AH23+AI23+AJ23)</f>
        <v>45.894366232569823</v>
      </c>
      <c r="AL23" s="38">
        <f t="shared" ref="AL23:AL86" ca="1" si="18">IF(AK23=0,0,AK23/SUMPRODUCT((AK$22:AK$91)*($B$22:$B$91=$B23)))</f>
        <v>0.2724082270929592</v>
      </c>
      <c r="AO23" s="1" t="str">
        <f ca="1">IF(A23=0,0,INDEX(OFFSET(Catégories!$D$21:$D$31,0,0,10,Catégories!$C$17),'Echantillon (7)'!C23,'Echantillon (7)'!B23))</f>
        <v>1.2 Produits alimentaires non consommés</v>
      </c>
      <c r="AP23" s="38">
        <f t="shared" ca="1" si="4"/>
        <v>8.3444302241036036E-2</v>
      </c>
      <c r="AR23" s="19">
        <f>IF(OR(AR22=$A$16,AR22=0)=TRUE,0,AR22+1)</f>
        <v>2</v>
      </c>
      <c r="AS23" s="1" t="str">
        <f>IF(AR23=0,0,INDEX(Catégories!$D$20:$R$20,1,'Echantillon (7)'!AR23))</f>
        <v xml:space="preserve">2. Papiers </v>
      </c>
      <c r="AT23" s="38">
        <f t="shared" ref="AT23:AT86" ca="1" si="19">SUMPRODUCT((AP$22:AP$91)*($B$22:$B$91=$AR23))</f>
        <v>0.1886089435877133</v>
      </c>
      <c r="AU23" s="19">
        <f>IF(OR(AU22=$A$16-1,AU22=0)=TRUE,0,AU22+1)</f>
        <v>2</v>
      </c>
      <c r="AV23" s="1" t="str">
        <f>IF(AU23=0,0,INDEX(Catégories!$D$20:$R$20,1,'Echantillon (7)'!AU23))</f>
        <v xml:space="preserve">2. Papiers </v>
      </c>
      <c r="AW23" s="40">
        <v>0</v>
      </c>
      <c r="AX23" s="40"/>
      <c r="AY23" s="40">
        <f t="shared" ref="AY23:AY86" si="20">AW23-AX23</f>
        <v>0</v>
      </c>
      <c r="AZ23" s="7"/>
      <c r="BA23" s="9">
        <f t="shared" ca="1" si="5"/>
        <v>0</v>
      </c>
      <c r="BC23" s="10">
        <f t="shared" ca="1" si="6"/>
        <v>103.73491897324232</v>
      </c>
      <c r="BD23" s="19">
        <f>IF(OR(BD22=$A$16,BD22=0)=TRUE,0,BD22+1)</f>
        <v>2</v>
      </c>
      <c r="BE23" s="1" t="str">
        <f>IF(BD23=0,0,INDEX(Catégories!$D$20:$R$20,1,'Echantillon (7)'!BD23))</f>
        <v xml:space="preserve">2. Papiers </v>
      </c>
      <c r="BF23" s="38">
        <f t="shared" ref="BF23:BF86" ca="1" si="21">BC23/$BC$18</f>
        <v>0.18860894358771335</v>
      </c>
    </row>
    <row r="24" spans="1:59" ht="14.45" x14ac:dyDescent="0.3">
      <c r="A24" s="53">
        <f t="shared" ref="A24:A87" ca="1" si="22">IF(OR(A23=$A$18,A23=0)=TRUE,0,A23+1)</f>
        <v>3</v>
      </c>
      <c r="B24" s="19">
        <f ca="1">IF(A24=0,0,HLOOKUP(A24-1,OFFSET(Catégories!$D$18:$D$19,0,0,2,Catégories!$C$17),2,TRUE))</f>
        <v>1</v>
      </c>
      <c r="C24" s="19">
        <f ca="1">IF(A24=0,0,A24-OFFSET(Catégories!$D$18,0,B24-1,,))</f>
        <v>3</v>
      </c>
      <c r="F24" s="1" t="str">
        <f ca="1">IF(A24=0,0,INDEX(Catégories!$D$20:$R$20,1,'Echantillon (7)'!B24))</f>
        <v>1. Déchets putrescibles</v>
      </c>
      <c r="G24" s="1" t="str">
        <f ca="1">IF(A24=0,0,INDEX(OFFSET(Catégories!$D$21:$D$31,0,0,10,Catégories!$C$17),'Echantillon (7)'!C24,'Echantillon (7)'!B24))</f>
        <v>1.3 Déchets de jardin</v>
      </c>
      <c r="I24" s="41">
        <v>12</v>
      </c>
      <c r="J24" s="41">
        <v>0</v>
      </c>
      <c r="K24" s="41">
        <f t="shared" si="7"/>
        <v>12</v>
      </c>
      <c r="L24" s="6"/>
      <c r="M24" s="38">
        <f t="shared" ca="1" si="8"/>
        <v>1</v>
      </c>
      <c r="N24" s="38"/>
      <c r="O24" s="38">
        <f t="shared" si="9"/>
        <v>0.5714285714285714</v>
      </c>
      <c r="Q24" s="41">
        <v>0</v>
      </c>
      <c r="R24" s="41">
        <v>0</v>
      </c>
      <c r="S24" s="41">
        <f t="shared" si="10"/>
        <v>0</v>
      </c>
      <c r="T24" s="6"/>
      <c r="U24" s="38">
        <f t="shared" si="11"/>
        <v>0</v>
      </c>
      <c r="V24" s="38"/>
      <c r="W24" s="38">
        <f t="shared" si="12"/>
        <v>0</v>
      </c>
      <c r="Y24" s="41">
        <v>0</v>
      </c>
      <c r="Z24" s="41">
        <v>0</v>
      </c>
      <c r="AA24" s="41">
        <f t="shared" si="13"/>
        <v>0</v>
      </c>
      <c r="AB24" s="6"/>
      <c r="AC24" s="38">
        <f t="shared" si="14"/>
        <v>0</v>
      </c>
      <c r="AD24" s="38"/>
      <c r="AE24" s="38">
        <f t="shared" si="15"/>
        <v>0</v>
      </c>
      <c r="AH24" s="41">
        <f t="shared" si="16"/>
        <v>12</v>
      </c>
      <c r="AI24" s="41">
        <f t="shared" si="2"/>
        <v>0</v>
      </c>
      <c r="AJ24" s="41">
        <f t="shared" si="3"/>
        <v>0</v>
      </c>
      <c r="AK24" s="41">
        <f t="shared" ca="1" si="17"/>
        <v>12</v>
      </c>
      <c r="AL24" s="38">
        <f t="shared" ca="1" si="18"/>
        <v>7.1226579501073334E-2</v>
      </c>
      <c r="AO24" s="1" t="str">
        <f ca="1">IF(A24=0,0,INDEX(OFFSET(Catégories!$D$21:$D$31,0,0,10,Catégories!$C$17),'Echantillon (7)'!C24,'Echantillon (7)'!B24))</f>
        <v>1.3 Déchets de jardin</v>
      </c>
      <c r="AP24" s="38">
        <f t="shared" ca="1" si="4"/>
        <v>2.181818181818182E-2</v>
      </c>
      <c r="AR24" s="19">
        <f t="shared" ref="AR24:AR43" si="23">IF(OR(AR23=$A$16,AR23=0)=TRUE,0,AR23+1)</f>
        <v>3</v>
      </c>
      <c r="AS24" s="1" t="str">
        <f>IF(AR24=0,0,INDEX(Catégories!$D$20:$R$20,1,'Echantillon (7)'!AR24))</f>
        <v xml:space="preserve">3. Cartons </v>
      </c>
      <c r="AT24" s="38">
        <f t="shared" ca="1" si="19"/>
        <v>0</v>
      </c>
      <c r="AU24" s="19">
        <f t="shared" ref="AU24:AU43" si="24">IF(OR(AU23=$A$16,AU23=0)=TRUE,0,AU23+1)</f>
        <v>3</v>
      </c>
      <c r="AV24" s="1" t="str">
        <f>IF(AU24=0,0,INDEX(Catégories!$D$20:$R$20,1,'Echantillon (7)'!AU24))</f>
        <v xml:space="preserve">3. Cartons </v>
      </c>
      <c r="AW24" s="40">
        <v>5</v>
      </c>
      <c r="AX24" s="40"/>
      <c r="AY24" s="40">
        <f t="shared" si="20"/>
        <v>5</v>
      </c>
      <c r="AZ24" s="7"/>
      <c r="BA24" s="9">
        <f t="shared" ca="1" si="5"/>
        <v>0.45454545454545453</v>
      </c>
      <c r="BC24" s="10">
        <f t="shared" ca="1" si="6"/>
        <v>57.709090909090911</v>
      </c>
      <c r="BD24" s="19">
        <f t="shared" ref="BD24:BD43" si="25">IF(OR(BD23=$A$16,BD23=0)=TRUE,0,BD23+1)</f>
        <v>3</v>
      </c>
      <c r="BE24" s="1" t="str">
        <f>IF(BD24=0,0,INDEX(Catégories!$D$20:$R$20,1,'Echantillon (7)'!BD24))</f>
        <v xml:space="preserve">3. Cartons </v>
      </c>
      <c r="BF24" s="38">
        <f t="shared" ca="1" si="21"/>
        <v>0.10492561983471077</v>
      </c>
    </row>
    <row r="25" spans="1:59" ht="14.45" x14ac:dyDescent="0.3">
      <c r="A25" s="53">
        <f t="shared" ca="1" si="22"/>
        <v>4</v>
      </c>
      <c r="B25" s="19">
        <f ca="1">IF(A25=0,0,HLOOKUP(A25-1,OFFSET(Catégories!$D$18:$D$19,0,0,2,Catégories!$C$17),2,TRUE))</f>
        <v>1</v>
      </c>
      <c r="C25" s="19">
        <f ca="1">IF(A25=0,0,A25-OFFSET(Catégories!$D$18,0,B25-1,,))</f>
        <v>4</v>
      </c>
      <c r="F25" s="1" t="str">
        <f ca="1">IF(A25=0,0,INDEX(Catégories!$D$20:$R$20,1,'Echantillon (7)'!B25))</f>
        <v>1. Déchets putrescibles</v>
      </c>
      <c r="G25" s="1" t="str">
        <f ca="1">IF(A25=0,0,INDEX(OFFSET(Catégories!$D$21:$D$31,0,0,10,Catégories!$C$17),'Echantillon (7)'!C25,'Echantillon (7)'!B25))</f>
        <v xml:space="preserve">1.4 Autres putrescibles </v>
      </c>
      <c r="I25" s="41">
        <v>0</v>
      </c>
      <c r="J25" s="41">
        <v>0</v>
      </c>
      <c r="K25" s="41">
        <f t="shared" si="7"/>
        <v>0</v>
      </c>
      <c r="L25" s="6"/>
      <c r="M25" s="38">
        <f t="shared" si="8"/>
        <v>0</v>
      </c>
      <c r="N25" s="38"/>
      <c r="O25" s="38">
        <f t="shared" si="9"/>
        <v>0</v>
      </c>
      <c r="Q25" s="41">
        <v>0</v>
      </c>
      <c r="R25" s="41">
        <v>0</v>
      </c>
      <c r="S25" s="41">
        <f t="shared" si="10"/>
        <v>0</v>
      </c>
      <c r="T25" s="6"/>
      <c r="U25" s="38">
        <f t="shared" si="11"/>
        <v>0</v>
      </c>
      <c r="V25" s="38"/>
      <c r="W25" s="38">
        <f t="shared" si="12"/>
        <v>0</v>
      </c>
      <c r="Y25" s="41">
        <v>1</v>
      </c>
      <c r="Z25" s="41">
        <v>0</v>
      </c>
      <c r="AA25" s="41">
        <f t="shared" si="13"/>
        <v>1</v>
      </c>
      <c r="AB25" s="6"/>
      <c r="AC25" s="38">
        <f t="shared" ca="1" si="14"/>
        <v>0.12987012987012989</v>
      </c>
      <c r="AD25" s="38"/>
      <c r="AE25" s="38">
        <f t="shared" si="15"/>
        <v>5.9880239520958084E-2</v>
      </c>
      <c r="AH25" s="41">
        <f t="shared" si="16"/>
        <v>0</v>
      </c>
      <c r="AI25" s="41">
        <f t="shared" si="2"/>
        <v>0</v>
      </c>
      <c r="AJ25" s="41">
        <f t="shared" si="3"/>
        <v>10.136526946107786</v>
      </c>
      <c r="AK25" s="41">
        <f t="shared" ca="1" si="17"/>
        <v>10.136526946107786</v>
      </c>
      <c r="AL25" s="38">
        <f t="shared" ca="1" si="18"/>
        <v>6.0165845199309863E-2</v>
      </c>
      <c r="AO25" s="1" t="str">
        <f ca="1">IF(A25=0,0,INDEX(OFFSET(Catégories!$D$21:$D$31,0,0,10,Catégories!$C$17),'Echantillon (7)'!C25,'Echantillon (7)'!B25))</f>
        <v xml:space="preserve">1.4 Autres putrescibles </v>
      </c>
      <c r="AP25" s="38">
        <f t="shared" ca="1" si="4"/>
        <v>1.8430048992923248E-2</v>
      </c>
      <c r="AR25" s="19">
        <f t="shared" si="23"/>
        <v>4</v>
      </c>
      <c r="AS25" s="1" t="str">
        <f>IF(AR25=0,0,INDEX(Catégories!$D$20:$R$20,1,'Echantillon (7)'!AR25))</f>
        <v>4. Composites</v>
      </c>
      <c r="AT25" s="38">
        <f t="shared" ca="1" si="19"/>
        <v>0</v>
      </c>
      <c r="AU25" s="19">
        <f t="shared" si="24"/>
        <v>4</v>
      </c>
      <c r="AV25" s="1" t="str">
        <f>IF(AU25=0,0,INDEX(Catégories!$D$20:$R$20,1,'Echantillon (7)'!AU25))</f>
        <v>4. Composites</v>
      </c>
      <c r="AW25" s="40">
        <f ca="1">IF(SUM($K$22:$K$91)=0,0,SUMPRODUCT(($K$22:$K$91)*($B$22:$B$91=$BD25))/SUM($K$22:$K$91))</f>
        <v>0</v>
      </c>
      <c r="AX25" s="40"/>
      <c r="AY25" s="40">
        <f t="shared" ca="1" si="20"/>
        <v>0</v>
      </c>
      <c r="AZ25" s="7"/>
      <c r="BA25" s="9">
        <f t="shared" ca="1" si="5"/>
        <v>0</v>
      </c>
      <c r="BC25" s="10">
        <f t="shared" ca="1" si="6"/>
        <v>0</v>
      </c>
      <c r="BD25" s="19">
        <f t="shared" si="25"/>
        <v>4</v>
      </c>
      <c r="BE25" s="1" t="str">
        <f>IF(BD25=0,0,INDEX(Catégories!$D$20:$R$20,1,'Echantillon (7)'!BD25))</f>
        <v>4. Composites</v>
      </c>
      <c r="BF25" s="38">
        <f t="shared" ca="1" si="21"/>
        <v>0</v>
      </c>
    </row>
    <row r="26" spans="1:59" ht="14.45" x14ac:dyDescent="0.3">
      <c r="A26" s="53">
        <f t="shared" ca="1" si="22"/>
        <v>5</v>
      </c>
      <c r="B26" s="19">
        <f ca="1">IF(A26=0,0,HLOOKUP(A26-1,OFFSET(Catégories!$D$18:$D$19,0,0,2,Catégories!$C$17),2,TRUE))</f>
        <v>2</v>
      </c>
      <c r="C26" s="19">
        <f ca="1">IF(A26=0,0,A26-OFFSET(Catégories!$D$18,0,B26-1,,))</f>
        <v>1</v>
      </c>
      <c r="F26" s="1" t="str">
        <f ca="1">IF(A26=0,0,INDEX(Catégories!$D$20:$R$20,1,'Echantillon (7)'!B26))</f>
        <v xml:space="preserve">2. Papiers </v>
      </c>
      <c r="G26" s="1" t="str">
        <f ca="1">IF(A26=0,0,INDEX(OFFSET(Catégories!$D$21:$D$31,0,0,10,Catégories!$C$17),'Echantillon (7)'!C26,'Echantillon (7)'!B26))</f>
        <v>2.1 Emballages papiers</v>
      </c>
      <c r="I26" s="41">
        <v>0</v>
      </c>
      <c r="J26" s="41">
        <v>0</v>
      </c>
      <c r="K26" s="41">
        <f t="shared" si="7"/>
        <v>0</v>
      </c>
      <c r="L26" s="6"/>
      <c r="M26" s="38">
        <f t="shared" si="8"/>
        <v>0</v>
      </c>
      <c r="N26" s="38"/>
      <c r="O26" s="38">
        <f t="shared" si="9"/>
        <v>0</v>
      </c>
      <c r="Q26" s="41">
        <v>0</v>
      </c>
      <c r="R26" s="41">
        <v>0</v>
      </c>
      <c r="S26" s="41">
        <f t="shared" si="10"/>
        <v>0</v>
      </c>
      <c r="T26" s="6"/>
      <c r="U26" s="38">
        <f t="shared" si="11"/>
        <v>0</v>
      </c>
      <c r="V26" s="38"/>
      <c r="W26" s="38">
        <f t="shared" si="12"/>
        <v>0</v>
      </c>
      <c r="Y26" s="41">
        <v>0</v>
      </c>
      <c r="Z26" s="41">
        <v>0</v>
      </c>
      <c r="AA26" s="41">
        <f t="shared" si="13"/>
        <v>0</v>
      </c>
      <c r="AB26" s="6"/>
      <c r="AC26" s="38">
        <f t="shared" si="14"/>
        <v>0</v>
      </c>
      <c r="AD26" s="38"/>
      <c r="AE26" s="38">
        <f t="shared" si="15"/>
        <v>0</v>
      </c>
      <c r="AH26" s="41">
        <f t="shared" si="16"/>
        <v>0</v>
      </c>
      <c r="AI26" s="41">
        <f t="shared" si="2"/>
        <v>0</v>
      </c>
      <c r="AJ26" s="41">
        <f t="shared" si="3"/>
        <v>0</v>
      </c>
      <c r="AK26" s="41">
        <f t="shared" ca="1" si="17"/>
        <v>0</v>
      </c>
      <c r="AL26" s="38">
        <f t="shared" ca="1" si="18"/>
        <v>0</v>
      </c>
      <c r="AO26" s="1" t="str">
        <f ca="1">IF(A26=0,0,INDEX(OFFSET(Catégories!$D$21:$D$31,0,0,10,Catégories!$C$17),'Echantillon (7)'!C26,'Echantillon (7)'!B26))</f>
        <v>2.1 Emballages papiers</v>
      </c>
      <c r="AP26" s="38">
        <f t="shared" ca="1" si="4"/>
        <v>0</v>
      </c>
      <c r="AR26" s="19">
        <f t="shared" si="23"/>
        <v>5</v>
      </c>
      <c r="AS26" s="1" t="str">
        <f>IF(AR26=0,0,INDEX(Catégories!$D$20:$R$20,1,'Echantillon (7)'!AR26))</f>
        <v xml:space="preserve">5. Textiles </v>
      </c>
      <c r="AT26" s="38">
        <f t="shared" ca="1" si="19"/>
        <v>0</v>
      </c>
      <c r="AU26" s="19">
        <f t="shared" si="24"/>
        <v>5</v>
      </c>
      <c r="AV26" s="1" t="str">
        <f>IF(AU26=0,0,INDEX(Catégories!$D$20:$R$20,1,'Echantillon (7)'!AU26))</f>
        <v xml:space="preserve">5. Textiles </v>
      </c>
      <c r="AW26" s="40">
        <f ca="1">IF(SUM($K$22:$K$91)=0,0,SUMPRODUCT(($K$22:$K$91)*($B$22:$B$91=$BD26))/SUM($K$22:$K$91))</f>
        <v>0</v>
      </c>
      <c r="AX26" s="40"/>
      <c r="AY26" s="40">
        <f t="shared" ca="1" si="20"/>
        <v>0</v>
      </c>
      <c r="AZ26" s="7"/>
      <c r="BA26" s="9">
        <f t="shared" ca="1" si="5"/>
        <v>0</v>
      </c>
      <c r="BC26" s="10">
        <f t="shared" ca="1" si="6"/>
        <v>0</v>
      </c>
      <c r="BD26" s="19">
        <f t="shared" si="25"/>
        <v>5</v>
      </c>
      <c r="BE26" s="1" t="str">
        <f>IF(BD26=0,0,INDEX(Catégories!$D$20:$R$20,1,'Echantillon (7)'!BD26))</f>
        <v xml:space="preserve">5. Textiles </v>
      </c>
      <c r="BF26" s="38">
        <f t="shared" ca="1" si="21"/>
        <v>0</v>
      </c>
    </row>
    <row r="27" spans="1:59" ht="14.45" x14ac:dyDescent="0.3">
      <c r="A27" s="53">
        <f t="shared" ca="1" si="22"/>
        <v>6</v>
      </c>
      <c r="B27" s="19">
        <f ca="1">IF(A27=0,0,HLOOKUP(A27-1,OFFSET(Catégories!$D$18:$D$19,0,0,2,Catégories!$C$17),2,TRUE))</f>
        <v>2</v>
      </c>
      <c r="C27" s="19">
        <f ca="1">IF(A27=0,0,A27-OFFSET(Catégories!$D$18,0,B27-1,,))</f>
        <v>2</v>
      </c>
      <c r="F27" s="1" t="str">
        <f ca="1">IF(A27=0,0,INDEX(Catégories!$D$20:$R$20,1,'Echantillon (7)'!B27))</f>
        <v xml:space="preserve">2. Papiers </v>
      </c>
      <c r="G27" s="1" t="str">
        <f ca="1">IF(A27=0,0,INDEX(OFFSET(Catégories!$D$21:$D$31,0,0,10,Catégories!$C$17),'Echantillon (7)'!C27,'Echantillon (7)'!B27))</f>
        <v>2.2 Journaux, magazines et revues</v>
      </c>
      <c r="I27" s="41">
        <v>4</v>
      </c>
      <c r="J27" s="41">
        <v>0</v>
      </c>
      <c r="K27" s="41">
        <f t="shared" si="7"/>
        <v>4</v>
      </c>
      <c r="L27" s="6"/>
      <c r="M27" s="38">
        <f t="shared" ca="1" si="8"/>
        <v>1</v>
      </c>
      <c r="N27" s="38"/>
      <c r="O27" s="38">
        <f t="shared" si="9"/>
        <v>0.19047619047619047</v>
      </c>
      <c r="Q27" s="41">
        <v>4</v>
      </c>
      <c r="R27" s="41">
        <v>0</v>
      </c>
      <c r="S27" s="41">
        <f t="shared" si="10"/>
        <v>4</v>
      </c>
      <c r="T27" s="6"/>
      <c r="U27" s="38">
        <f t="shared" ca="1" si="11"/>
        <v>1</v>
      </c>
      <c r="V27" s="38"/>
      <c r="W27" s="38">
        <f t="shared" si="12"/>
        <v>0.27972027972027969</v>
      </c>
      <c r="Y27" s="41">
        <v>4</v>
      </c>
      <c r="Z27" s="41">
        <v>0</v>
      </c>
      <c r="AA27" s="41">
        <f t="shared" si="13"/>
        <v>4</v>
      </c>
      <c r="AB27" s="6"/>
      <c r="AC27" s="38">
        <f t="shared" ca="1" si="14"/>
        <v>1</v>
      </c>
      <c r="AD27" s="38"/>
      <c r="AE27" s="38">
        <f t="shared" si="15"/>
        <v>0.23952095808383234</v>
      </c>
      <c r="AH27" s="41">
        <f t="shared" si="16"/>
        <v>4</v>
      </c>
      <c r="AI27" s="41">
        <f t="shared" si="2"/>
        <v>59.188811188811179</v>
      </c>
      <c r="AJ27" s="41">
        <f t="shared" si="3"/>
        <v>40.546107784431143</v>
      </c>
      <c r="AK27" s="41">
        <f t="shared" ca="1" si="17"/>
        <v>103.73491897324232</v>
      </c>
      <c r="AL27" s="38">
        <f t="shared" ca="1" si="18"/>
        <v>1</v>
      </c>
      <c r="AO27" s="1" t="str">
        <f ca="1">IF(A27=0,0,INDEX(OFFSET(Catégories!$D$21:$D$31,0,0,10,Catégories!$C$17),'Echantillon (7)'!C27,'Echantillon (7)'!B27))</f>
        <v>2.2 Journaux, magazines et revues</v>
      </c>
      <c r="AP27" s="38">
        <f t="shared" ca="1" si="4"/>
        <v>0.1886089435877133</v>
      </c>
      <c r="AR27" s="19">
        <f t="shared" si="23"/>
        <v>6</v>
      </c>
      <c r="AS27" s="1" t="str">
        <f>IF(AR27=0,0,INDEX(Catégories!$D$20:$R$20,1,'Echantillon (7)'!AR27))</f>
        <v>6. Textiles sanitaires</v>
      </c>
      <c r="AT27" s="38">
        <f t="shared" ca="1" si="19"/>
        <v>0</v>
      </c>
      <c r="AU27" s="19">
        <f t="shared" si="24"/>
        <v>6</v>
      </c>
      <c r="AV27" s="1" t="str">
        <f>IF(AU27=0,0,INDEX(Catégories!$D$20:$R$20,1,'Echantillon (7)'!AU27))</f>
        <v>6. Textiles sanitaires</v>
      </c>
      <c r="AW27" s="40">
        <f ca="1">IF(SUM($K$22:$K$91)=0,0,SUMPRODUCT(($K$22:$K$91)*($B$22:$B$91=$BD27))/SUM($K$22:$K$91))</f>
        <v>0</v>
      </c>
      <c r="AX27" s="40"/>
      <c r="AY27" s="40">
        <f t="shared" ca="1" si="20"/>
        <v>0</v>
      </c>
      <c r="AZ27" s="7"/>
      <c r="BA27" s="9">
        <f t="shared" ca="1" si="5"/>
        <v>0</v>
      </c>
      <c r="BC27" s="10">
        <f t="shared" ca="1" si="6"/>
        <v>0</v>
      </c>
      <c r="BD27" s="19">
        <f t="shared" si="25"/>
        <v>6</v>
      </c>
      <c r="BE27" s="1" t="str">
        <f>IF(BD27=0,0,INDEX(Catégories!$D$20:$R$20,1,'Echantillon (7)'!BD27))</f>
        <v>6. Textiles sanitaires</v>
      </c>
      <c r="BF27" s="38">
        <f t="shared" ca="1" si="21"/>
        <v>0</v>
      </c>
    </row>
    <row r="28" spans="1:59" ht="14.45" x14ac:dyDescent="0.3">
      <c r="A28" s="53">
        <f t="shared" ca="1" si="22"/>
        <v>7</v>
      </c>
      <c r="B28" s="19">
        <f ca="1">IF(A28=0,0,HLOOKUP(A28-1,OFFSET(Catégories!$D$18:$D$19,0,0,2,Catégories!$C$17),2,TRUE))</f>
        <v>2</v>
      </c>
      <c r="C28" s="19">
        <f ca="1">IF(A28=0,0,A28-OFFSET(Catégories!$D$18,0,B28-1,,))</f>
        <v>3</v>
      </c>
      <c r="F28" s="1" t="str">
        <f ca="1">IF(A28=0,0,INDEX(Catégories!$D$20:$R$20,1,'Echantillon (7)'!B28))</f>
        <v xml:space="preserve">2. Papiers </v>
      </c>
      <c r="G28" s="1" t="str">
        <f ca="1">IF(A28=0,0,INDEX(OFFSET(Catégories!$D$21:$D$31,0,0,10,Catégories!$C$17),'Echantillon (7)'!C28,'Echantillon (7)'!B28))</f>
        <v xml:space="preserve">2.3 Imprimés publicitaires </v>
      </c>
      <c r="I28" s="41">
        <v>0</v>
      </c>
      <c r="J28" s="41">
        <v>0</v>
      </c>
      <c r="K28" s="41">
        <f t="shared" si="7"/>
        <v>0</v>
      </c>
      <c r="L28" s="6"/>
      <c r="M28" s="38">
        <f t="shared" si="8"/>
        <v>0</v>
      </c>
      <c r="N28" s="38"/>
      <c r="O28" s="38">
        <f t="shared" si="9"/>
        <v>0</v>
      </c>
      <c r="Q28" s="41">
        <v>0</v>
      </c>
      <c r="R28" s="41">
        <v>0</v>
      </c>
      <c r="S28" s="41">
        <f t="shared" si="10"/>
        <v>0</v>
      </c>
      <c r="T28" s="6"/>
      <c r="U28" s="38">
        <f t="shared" si="11"/>
        <v>0</v>
      </c>
      <c r="V28" s="38"/>
      <c r="W28" s="38">
        <f t="shared" si="12"/>
        <v>0</v>
      </c>
      <c r="Y28" s="41">
        <v>0</v>
      </c>
      <c r="Z28" s="41">
        <v>0</v>
      </c>
      <c r="AA28" s="41">
        <f t="shared" si="13"/>
        <v>0</v>
      </c>
      <c r="AB28" s="6"/>
      <c r="AC28" s="38">
        <f t="shared" si="14"/>
        <v>0</v>
      </c>
      <c r="AD28" s="38"/>
      <c r="AE28" s="38">
        <f t="shared" si="15"/>
        <v>0</v>
      </c>
      <c r="AH28" s="41">
        <f t="shared" si="16"/>
        <v>0</v>
      </c>
      <c r="AI28" s="41">
        <f t="shared" si="2"/>
        <v>0</v>
      </c>
      <c r="AJ28" s="41">
        <f t="shared" si="3"/>
        <v>0</v>
      </c>
      <c r="AK28" s="41">
        <f t="shared" ca="1" si="17"/>
        <v>0</v>
      </c>
      <c r="AL28" s="38">
        <f t="shared" ca="1" si="18"/>
        <v>0</v>
      </c>
      <c r="AO28" s="1" t="str">
        <f ca="1">IF(A28=0,0,INDEX(OFFSET(Catégories!$D$21:$D$31,0,0,10,Catégories!$C$17),'Echantillon (7)'!C28,'Echantillon (7)'!B28))</f>
        <v xml:space="preserve">2.3 Imprimés publicitaires </v>
      </c>
      <c r="AP28" s="38">
        <f t="shared" ca="1" si="4"/>
        <v>0</v>
      </c>
      <c r="AR28" s="19">
        <f t="shared" si="23"/>
        <v>7</v>
      </c>
      <c r="AS28" s="1" t="str">
        <f>IF(AR28=0,0,INDEX(Catégories!$D$20:$R$20,1,'Echantillon (7)'!AR28))</f>
        <v>7. Plastiques</v>
      </c>
      <c r="AT28" s="38">
        <f t="shared" ca="1" si="19"/>
        <v>0.23576117948464162</v>
      </c>
      <c r="AU28" s="19">
        <f t="shared" si="24"/>
        <v>7</v>
      </c>
      <c r="AV28" s="1" t="str">
        <f>IF(AU28=0,0,INDEX(Catégories!$D$20:$R$20,1,'Echantillon (7)'!AU28))</f>
        <v>7. Plastiques</v>
      </c>
      <c r="AW28" s="40">
        <v>2</v>
      </c>
      <c r="AX28" s="40"/>
      <c r="AY28" s="40">
        <f t="shared" si="20"/>
        <v>2</v>
      </c>
      <c r="AZ28" s="7"/>
      <c r="BA28" s="9">
        <f t="shared" ca="1" si="5"/>
        <v>0.18181818181818182</v>
      </c>
      <c r="BC28" s="10">
        <f t="shared" ca="1" si="6"/>
        <v>152.75228508018927</v>
      </c>
      <c r="BD28" s="19">
        <f t="shared" si="25"/>
        <v>7</v>
      </c>
      <c r="BE28" s="1" t="str">
        <f>IF(BD28=0,0,INDEX(Catégories!$D$20:$R$20,1,'Echantillon (7)'!BD28))</f>
        <v>7. Plastiques</v>
      </c>
      <c r="BF28" s="38">
        <f t="shared" ca="1" si="21"/>
        <v>0.27773142741852602</v>
      </c>
    </row>
    <row r="29" spans="1:59" ht="14.45" x14ac:dyDescent="0.3">
      <c r="A29" s="53">
        <f t="shared" ca="1" si="22"/>
        <v>8</v>
      </c>
      <c r="B29" s="19">
        <f ca="1">IF(A29=0,0,HLOOKUP(A29-1,OFFSET(Catégories!$D$18:$D$19,0,0,2,Catégories!$C$17),2,TRUE))</f>
        <v>2</v>
      </c>
      <c r="C29" s="19">
        <f ca="1">IF(A29=0,0,A29-OFFSET(Catégories!$D$18,0,B29-1,,))</f>
        <v>4</v>
      </c>
      <c r="F29" s="1" t="str">
        <f ca="1">IF(A29=0,0,INDEX(Catégories!$D$20:$R$20,1,'Echantillon (7)'!B29))</f>
        <v xml:space="preserve">2. Papiers </v>
      </c>
      <c r="G29" s="1" t="str">
        <f ca="1">IF(A29=0,0,INDEX(OFFSET(Catégories!$D$21:$D$31,0,0,10,Catégories!$C$17),'Echantillon (7)'!C29,'Echantillon (7)'!B29))</f>
        <v>2.4 Papiers bureautiques</v>
      </c>
      <c r="I29" s="41">
        <v>0</v>
      </c>
      <c r="J29" s="41">
        <v>0</v>
      </c>
      <c r="K29" s="41">
        <f t="shared" si="7"/>
        <v>0</v>
      </c>
      <c r="L29" s="6"/>
      <c r="M29" s="38">
        <f t="shared" si="8"/>
        <v>0</v>
      </c>
      <c r="N29" s="38"/>
      <c r="O29" s="38">
        <f t="shared" si="9"/>
        <v>0</v>
      </c>
      <c r="Q29" s="41">
        <v>0</v>
      </c>
      <c r="R29" s="41">
        <v>0</v>
      </c>
      <c r="S29" s="41">
        <f t="shared" si="10"/>
        <v>0</v>
      </c>
      <c r="T29" s="6"/>
      <c r="U29" s="38">
        <f t="shared" si="11"/>
        <v>0</v>
      </c>
      <c r="V29" s="38"/>
      <c r="W29" s="38">
        <f t="shared" si="12"/>
        <v>0</v>
      </c>
      <c r="Y29" s="41">
        <v>0</v>
      </c>
      <c r="Z29" s="41">
        <v>0</v>
      </c>
      <c r="AA29" s="41">
        <f t="shared" si="13"/>
        <v>0</v>
      </c>
      <c r="AB29" s="6"/>
      <c r="AC29" s="38">
        <f t="shared" si="14"/>
        <v>0</v>
      </c>
      <c r="AD29" s="38"/>
      <c r="AE29" s="38">
        <f t="shared" si="15"/>
        <v>0</v>
      </c>
      <c r="AH29" s="41">
        <f t="shared" si="16"/>
        <v>0</v>
      </c>
      <c r="AI29" s="41">
        <f t="shared" si="2"/>
        <v>0</v>
      </c>
      <c r="AJ29" s="41">
        <f t="shared" si="3"/>
        <v>0</v>
      </c>
      <c r="AK29" s="41">
        <f t="shared" ca="1" si="17"/>
        <v>0</v>
      </c>
      <c r="AL29" s="38">
        <f t="shared" ca="1" si="18"/>
        <v>0</v>
      </c>
      <c r="AO29" s="1" t="str">
        <f ca="1">IF(A29=0,0,INDEX(OFFSET(Catégories!$D$21:$D$31,0,0,10,Catégories!$C$17),'Echantillon (7)'!C29,'Echantillon (7)'!B29))</f>
        <v>2.4 Papiers bureautiques</v>
      </c>
      <c r="AP29" s="38">
        <f t="shared" ca="1" si="4"/>
        <v>0</v>
      </c>
      <c r="AR29" s="19">
        <f t="shared" si="23"/>
        <v>8</v>
      </c>
      <c r="AS29" s="1" t="str">
        <f>IF(AR29=0,0,INDEX(Catégories!$D$20:$R$20,1,'Echantillon (7)'!AR29))</f>
        <v>8. Combustibles non classés</v>
      </c>
      <c r="AT29" s="38">
        <f t="shared" ca="1" si="19"/>
        <v>0</v>
      </c>
      <c r="AU29" s="19">
        <f t="shared" si="24"/>
        <v>8</v>
      </c>
      <c r="AV29" s="1" t="str">
        <f>IF(AU29=0,0,INDEX(Catégories!$D$20:$R$20,1,'Echantillon (7)'!AU29))</f>
        <v>8. Combustibles non classés</v>
      </c>
      <c r="AW29" s="40">
        <f t="shared" ref="AW29:AW43" ca="1" si="26">IF(SUM($K$22:$K$91)=0,0,SUMPRODUCT(($K$22:$K$91)*($B$22:$B$91=$BD29))/SUM($K$22:$K$91))</f>
        <v>0</v>
      </c>
      <c r="AX29" s="40"/>
      <c r="AY29" s="40">
        <f t="shared" ca="1" si="20"/>
        <v>0</v>
      </c>
      <c r="AZ29" s="7"/>
      <c r="BA29" s="9">
        <f t="shared" ca="1" si="5"/>
        <v>0</v>
      </c>
      <c r="BC29" s="10">
        <f t="shared" ca="1" si="6"/>
        <v>0</v>
      </c>
      <c r="BD29" s="19">
        <f t="shared" si="25"/>
        <v>8</v>
      </c>
      <c r="BE29" s="1" t="str">
        <f>IF(BD29=0,0,INDEX(Catégories!$D$20:$R$20,1,'Echantillon (7)'!BD29))</f>
        <v>8. Combustibles non classés</v>
      </c>
      <c r="BF29" s="38">
        <f t="shared" ca="1" si="21"/>
        <v>0</v>
      </c>
    </row>
    <row r="30" spans="1:59" ht="14.45" x14ac:dyDescent="0.3">
      <c r="A30" s="53">
        <f t="shared" ca="1" si="22"/>
        <v>9</v>
      </c>
      <c r="B30" s="19">
        <f ca="1">IF(A30=0,0,HLOOKUP(A30-1,OFFSET(Catégories!$D$18:$D$19,0,0,2,Catégories!$C$17),2,TRUE))</f>
        <v>2</v>
      </c>
      <c r="C30" s="19">
        <f ca="1">IF(A30=0,0,A30-OFFSET(Catégories!$D$18,0,B30-1,,))</f>
        <v>5</v>
      </c>
      <c r="F30" s="1" t="str">
        <f ca="1">IF(A30=0,0,INDEX(Catégories!$D$20:$R$20,1,'Echantillon (7)'!B30))</f>
        <v xml:space="preserve">2. Papiers </v>
      </c>
      <c r="G30" s="1" t="str">
        <f ca="1">IF(A30=0,0,INDEX(OFFSET(Catégories!$D$21:$D$31,0,0,10,Catégories!$C$17),'Echantillon (7)'!C30,'Echantillon (7)'!B30))</f>
        <v xml:space="preserve">2.5 Autres papiers </v>
      </c>
      <c r="I30" s="41">
        <v>0</v>
      </c>
      <c r="J30" s="41">
        <v>0</v>
      </c>
      <c r="K30" s="41">
        <f t="shared" si="7"/>
        <v>0</v>
      </c>
      <c r="L30" s="6"/>
      <c r="M30" s="38">
        <f t="shared" si="8"/>
        <v>0</v>
      </c>
      <c r="N30" s="38"/>
      <c r="O30" s="38">
        <f t="shared" si="9"/>
        <v>0</v>
      </c>
      <c r="Q30" s="41">
        <v>0</v>
      </c>
      <c r="R30" s="41">
        <v>0</v>
      </c>
      <c r="S30" s="41">
        <f t="shared" si="10"/>
        <v>0</v>
      </c>
      <c r="T30" s="6"/>
      <c r="U30" s="38">
        <f t="shared" si="11"/>
        <v>0</v>
      </c>
      <c r="V30" s="38"/>
      <c r="W30" s="38">
        <f t="shared" si="12"/>
        <v>0</v>
      </c>
      <c r="Y30" s="41">
        <v>0</v>
      </c>
      <c r="Z30" s="41">
        <v>0</v>
      </c>
      <c r="AA30" s="41">
        <f t="shared" si="13"/>
        <v>0</v>
      </c>
      <c r="AB30" s="6"/>
      <c r="AC30" s="38">
        <f t="shared" si="14"/>
        <v>0</v>
      </c>
      <c r="AD30" s="38"/>
      <c r="AE30" s="38">
        <f t="shared" si="15"/>
        <v>0</v>
      </c>
      <c r="AH30" s="41">
        <f t="shared" si="16"/>
        <v>0</v>
      </c>
      <c r="AI30" s="41">
        <f t="shared" si="2"/>
        <v>0</v>
      </c>
      <c r="AJ30" s="41">
        <f t="shared" si="3"/>
        <v>0</v>
      </c>
      <c r="AK30" s="41">
        <f t="shared" ca="1" si="17"/>
        <v>0</v>
      </c>
      <c r="AL30" s="38">
        <f t="shared" ca="1" si="18"/>
        <v>0</v>
      </c>
      <c r="AO30" s="1" t="str">
        <f ca="1">IF(A30=0,0,INDEX(OFFSET(Catégories!$D$21:$D$31,0,0,10,Catégories!$C$17),'Echantillon (7)'!C30,'Echantillon (7)'!B30))</f>
        <v xml:space="preserve">2.5 Autres papiers </v>
      </c>
      <c r="AP30" s="38">
        <f t="shared" ca="1" si="4"/>
        <v>0</v>
      </c>
      <c r="AR30" s="19">
        <f t="shared" si="23"/>
        <v>9</v>
      </c>
      <c r="AS30" s="1" t="str">
        <f>IF(AR30=0,0,INDEX(Catégories!$D$20:$R$20,1,'Echantillon (7)'!AR30))</f>
        <v>9. Verre</v>
      </c>
      <c r="AT30" s="38">
        <f t="shared" ca="1" si="19"/>
        <v>0</v>
      </c>
      <c r="AU30" s="19">
        <f t="shared" si="24"/>
        <v>9</v>
      </c>
      <c r="AV30" s="1" t="str">
        <f>IF(AU30=0,0,INDEX(Catégories!$D$20:$R$20,1,'Echantillon (7)'!AU30))</f>
        <v>9. Verre</v>
      </c>
      <c r="AW30" s="40">
        <f t="shared" ca="1" si="26"/>
        <v>0</v>
      </c>
      <c r="AX30" s="40"/>
      <c r="AY30" s="40">
        <f t="shared" ca="1" si="20"/>
        <v>0</v>
      </c>
      <c r="AZ30" s="7"/>
      <c r="BA30" s="9">
        <f t="shared" ca="1" si="5"/>
        <v>0</v>
      </c>
      <c r="BC30" s="10">
        <f t="shared" ca="1" si="6"/>
        <v>0</v>
      </c>
      <c r="BD30" s="19">
        <f t="shared" si="25"/>
        <v>9</v>
      </c>
      <c r="BE30" s="1" t="str">
        <f>IF(BD30=0,0,INDEX(Catégories!$D$20:$R$20,1,'Echantillon (7)'!BD30))</f>
        <v>9. Verre</v>
      </c>
      <c r="BF30" s="38">
        <f t="shared" ca="1" si="21"/>
        <v>0</v>
      </c>
    </row>
    <row r="31" spans="1:59" ht="14.45" x14ac:dyDescent="0.3">
      <c r="A31" s="53">
        <f t="shared" ca="1" si="22"/>
        <v>10</v>
      </c>
      <c r="B31" s="19">
        <f ca="1">IF(A31=0,0,HLOOKUP(A31-1,OFFSET(Catégories!$D$18:$D$19,0,0,2,Catégories!$C$17),2,TRUE))</f>
        <v>3</v>
      </c>
      <c r="C31" s="19">
        <f ca="1">IF(A31=0,0,A31-OFFSET(Catégories!$D$18,0,B31-1,,))</f>
        <v>1</v>
      </c>
      <c r="F31" s="1" t="str">
        <f ca="1">IF(A31=0,0,INDEX(Catégories!$D$20:$R$20,1,'Echantillon (7)'!B31))</f>
        <v xml:space="preserve">3. Cartons </v>
      </c>
      <c r="G31" s="1" t="str">
        <f ca="1">IF(A31=0,0,INDEX(OFFSET(Catégories!$D$21:$D$31,0,0,10,Catégories!$C$17),'Echantillon (7)'!C31,'Echantillon (7)'!B31))</f>
        <v xml:space="preserve">3.1 Emballages cartons plats </v>
      </c>
      <c r="I31" s="41">
        <v>0</v>
      </c>
      <c r="J31" s="41">
        <v>0</v>
      </c>
      <c r="K31" s="41">
        <f t="shared" si="7"/>
        <v>0</v>
      </c>
      <c r="L31" s="6"/>
      <c r="M31" s="38">
        <f t="shared" si="8"/>
        <v>0</v>
      </c>
      <c r="N31" s="38"/>
      <c r="O31" s="38">
        <f t="shared" si="9"/>
        <v>0</v>
      </c>
      <c r="Q31" s="41">
        <v>0</v>
      </c>
      <c r="R31" s="41">
        <v>0</v>
      </c>
      <c r="S31" s="41">
        <f t="shared" si="10"/>
        <v>0</v>
      </c>
      <c r="T31" s="6"/>
      <c r="U31" s="38">
        <f t="shared" si="11"/>
        <v>0</v>
      </c>
      <c r="V31" s="38"/>
      <c r="W31" s="38">
        <f t="shared" si="12"/>
        <v>0</v>
      </c>
      <c r="Y31" s="41">
        <v>0</v>
      </c>
      <c r="Z31" s="41">
        <v>0</v>
      </c>
      <c r="AA31" s="41">
        <f t="shared" si="13"/>
        <v>0</v>
      </c>
      <c r="AB31" s="6"/>
      <c r="AC31" s="38">
        <f t="shared" si="14"/>
        <v>0</v>
      </c>
      <c r="AD31" s="38"/>
      <c r="AE31" s="38">
        <f t="shared" si="15"/>
        <v>0</v>
      </c>
      <c r="AH31" s="41">
        <f t="shared" si="16"/>
        <v>0</v>
      </c>
      <c r="AI31" s="41">
        <f t="shared" si="2"/>
        <v>0</v>
      </c>
      <c r="AJ31" s="41">
        <f t="shared" si="3"/>
        <v>0</v>
      </c>
      <c r="AK31" s="41">
        <f t="shared" ca="1" si="17"/>
        <v>0</v>
      </c>
      <c r="AL31" s="38">
        <f t="shared" ca="1" si="18"/>
        <v>0</v>
      </c>
      <c r="AO31" s="1" t="str">
        <f ca="1">IF(A31=0,0,INDEX(OFFSET(Catégories!$D$21:$D$31,0,0,10,Catégories!$C$17),'Echantillon (7)'!C31,'Echantillon (7)'!B31))</f>
        <v xml:space="preserve">3.1 Emballages cartons plats </v>
      </c>
      <c r="AP31" s="38">
        <f t="shared" ca="1" si="4"/>
        <v>0</v>
      </c>
      <c r="AR31" s="19">
        <f t="shared" si="23"/>
        <v>10</v>
      </c>
      <c r="AS31" s="1" t="str">
        <f>IF(AR31=0,0,INDEX(Catégories!$D$20:$R$20,1,'Echantillon (7)'!AR31))</f>
        <v>10. Métaux</v>
      </c>
      <c r="AT31" s="38">
        <f t="shared" ca="1" si="19"/>
        <v>0</v>
      </c>
      <c r="AU31" s="19">
        <f t="shared" si="24"/>
        <v>10</v>
      </c>
      <c r="AV31" s="1" t="str">
        <f>IF(AU31=0,0,INDEX(Catégories!$D$20:$R$20,1,'Echantillon (7)'!AU31))</f>
        <v>10. Métaux</v>
      </c>
      <c r="AW31" s="40">
        <f t="shared" ca="1" si="26"/>
        <v>0</v>
      </c>
      <c r="AX31" s="40"/>
      <c r="AY31" s="40">
        <f t="shared" ca="1" si="20"/>
        <v>0</v>
      </c>
      <c r="AZ31" s="7"/>
      <c r="BA31" s="9">
        <f t="shared" ca="1" si="5"/>
        <v>0</v>
      </c>
      <c r="BC31" s="10">
        <f t="shared" ca="1" si="6"/>
        <v>0</v>
      </c>
      <c r="BD31" s="19">
        <f t="shared" si="25"/>
        <v>10</v>
      </c>
      <c r="BE31" s="1" t="str">
        <f>IF(BD31=0,0,INDEX(Catégories!$D$20:$R$20,1,'Echantillon (7)'!BD31))</f>
        <v>10. Métaux</v>
      </c>
      <c r="BF31" s="38">
        <f t="shared" ca="1" si="21"/>
        <v>0</v>
      </c>
    </row>
    <row r="32" spans="1:59" x14ac:dyDescent="0.3">
      <c r="A32" s="53">
        <f t="shared" ca="1" si="22"/>
        <v>11</v>
      </c>
      <c r="B32" s="19">
        <f ca="1">IF(A32=0,0,HLOOKUP(A32-1,OFFSET(Catégories!$D$18:$D$19,0,0,2,Catégories!$C$17),2,TRUE))</f>
        <v>3</v>
      </c>
      <c r="C32" s="19">
        <f ca="1">IF(A32=0,0,A32-OFFSET(Catégories!$D$18,0,B32-1,,))</f>
        <v>2</v>
      </c>
      <c r="F32" s="1" t="str">
        <f ca="1">IF(A32=0,0,INDEX(Catégories!$D$20:$R$20,1,'Echantillon (7)'!B32))</f>
        <v xml:space="preserve">3. Cartons </v>
      </c>
      <c r="G32" s="1" t="str">
        <f ca="1">IF(A32=0,0,INDEX(OFFSET(Catégories!$D$21:$D$31,0,0,10,Catégories!$C$17),'Echantillon (7)'!C32,'Echantillon (7)'!B32))</f>
        <v>3.2 Emballages cartons ondulés</v>
      </c>
      <c r="I32" s="41">
        <v>0</v>
      </c>
      <c r="J32" s="41">
        <v>0</v>
      </c>
      <c r="K32" s="41">
        <f t="shared" si="7"/>
        <v>0</v>
      </c>
      <c r="L32" s="6"/>
      <c r="M32" s="38">
        <f t="shared" si="8"/>
        <v>0</v>
      </c>
      <c r="N32" s="38"/>
      <c r="O32" s="38">
        <f t="shared" si="9"/>
        <v>0</v>
      </c>
      <c r="Q32" s="41">
        <v>0</v>
      </c>
      <c r="R32" s="41">
        <v>0</v>
      </c>
      <c r="S32" s="41">
        <f t="shared" si="10"/>
        <v>0</v>
      </c>
      <c r="T32" s="6"/>
      <c r="U32" s="38">
        <f t="shared" si="11"/>
        <v>0</v>
      </c>
      <c r="V32" s="38"/>
      <c r="W32" s="38">
        <f t="shared" si="12"/>
        <v>0</v>
      </c>
      <c r="Y32" s="41">
        <v>0</v>
      </c>
      <c r="Z32" s="41">
        <v>0</v>
      </c>
      <c r="AA32" s="41">
        <f t="shared" si="13"/>
        <v>0</v>
      </c>
      <c r="AB32" s="6"/>
      <c r="AC32" s="38">
        <f t="shared" si="14"/>
        <v>0</v>
      </c>
      <c r="AD32" s="38"/>
      <c r="AE32" s="38">
        <f t="shared" si="15"/>
        <v>0</v>
      </c>
      <c r="AH32" s="41">
        <f t="shared" si="16"/>
        <v>0</v>
      </c>
      <c r="AI32" s="41">
        <f t="shared" si="2"/>
        <v>0</v>
      </c>
      <c r="AJ32" s="41">
        <f t="shared" si="3"/>
        <v>0</v>
      </c>
      <c r="AK32" s="41">
        <f t="shared" ca="1" si="17"/>
        <v>0</v>
      </c>
      <c r="AL32" s="38">
        <f t="shared" ca="1" si="18"/>
        <v>0</v>
      </c>
      <c r="AO32" s="1" t="str">
        <f ca="1">IF(A32=0,0,INDEX(OFFSET(Catégories!$D$21:$D$31,0,0,10,Catégories!$C$17),'Echantillon (7)'!C32,'Echantillon (7)'!B32))</f>
        <v>3.2 Emballages cartons ondulés</v>
      </c>
      <c r="AP32" s="38">
        <f t="shared" ca="1" si="4"/>
        <v>0</v>
      </c>
      <c r="AR32" s="19">
        <f t="shared" si="23"/>
        <v>11</v>
      </c>
      <c r="AS32" s="1" t="str">
        <f>IF(AR32=0,0,INDEX(Catégories!$D$20:$R$20,1,'Echantillon (7)'!AR32))</f>
        <v>11. incombustibles non classés</v>
      </c>
      <c r="AT32" s="38">
        <f t="shared" ca="1" si="19"/>
        <v>0</v>
      </c>
      <c r="AU32" s="19">
        <f t="shared" si="24"/>
        <v>11</v>
      </c>
      <c r="AV32" s="1" t="str">
        <f>IF(AU32=0,0,INDEX(Catégories!$D$20:$R$20,1,'Echantillon (7)'!AU32))</f>
        <v>11. incombustibles non classés</v>
      </c>
      <c r="AW32" s="40">
        <f t="shared" ca="1" si="26"/>
        <v>0</v>
      </c>
      <c r="AX32" s="40"/>
      <c r="AY32" s="40">
        <f t="shared" ca="1" si="20"/>
        <v>0</v>
      </c>
      <c r="AZ32" s="7"/>
      <c r="BA32" s="9">
        <f t="shared" ca="1" si="5"/>
        <v>0</v>
      </c>
      <c r="BC32" s="10">
        <f t="shared" ca="1" si="6"/>
        <v>0</v>
      </c>
      <c r="BD32" s="19">
        <f t="shared" si="25"/>
        <v>11</v>
      </c>
      <c r="BE32" s="1" t="str">
        <f>IF(BD32=0,0,INDEX(Catégories!$D$20:$R$20,1,'Echantillon (7)'!BD32))</f>
        <v>11. incombustibles non classés</v>
      </c>
      <c r="BF32" s="38">
        <f t="shared" ca="1" si="21"/>
        <v>0</v>
      </c>
    </row>
    <row r="33" spans="1:58" x14ac:dyDescent="0.3">
      <c r="A33" s="53">
        <f t="shared" ca="1" si="22"/>
        <v>12</v>
      </c>
      <c r="B33" s="19">
        <f ca="1">IF(A33=0,0,HLOOKUP(A33-1,OFFSET(Catégories!$D$18:$D$19,0,0,2,Catégories!$C$17),2,TRUE))</f>
        <v>3</v>
      </c>
      <c r="C33" s="19">
        <f ca="1">IF(A33=0,0,A33-OFFSET(Catégories!$D$18,0,B33-1,,))</f>
        <v>3</v>
      </c>
      <c r="F33" s="1" t="str">
        <f ca="1">IF(A33=0,0,INDEX(Catégories!$D$20:$R$20,1,'Echantillon (7)'!B33))</f>
        <v xml:space="preserve">3. Cartons </v>
      </c>
      <c r="G33" s="1" t="str">
        <f ca="1">IF(A33=0,0,INDEX(OFFSET(Catégories!$D$21:$D$31,0,0,10,Catégories!$C$17),'Echantillon (7)'!C33,'Echantillon (7)'!B33))</f>
        <v xml:space="preserve">3.3 Autres cartons </v>
      </c>
      <c r="I33" s="41">
        <v>0</v>
      </c>
      <c r="J33" s="41">
        <v>0</v>
      </c>
      <c r="K33" s="41">
        <f t="shared" si="7"/>
        <v>0</v>
      </c>
      <c r="L33" s="6"/>
      <c r="M33" s="38">
        <f t="shared" si="8"/>
        <v>0</v>
      </c>
      <c r="N33" s="38"/>
      <c r="O33" s="38">
        <f t="shared" si="9"/>
        <v>0</v>
      </c>
      <c r="Q33" s="41">
        <v>0</v>
      </c>
      <c r="R33" s="41">
        <v>0</v>
      </c>
      <c r="S33" s="41">
        <f t="shared" si="10"/>
        <v>0</v>
      </c>
      <c r="T33" s="6"/>
      <c r="U33" s="38">
        <f t="shared" si="11"/>
        <v>0</v>
      </c>
      <c r="V33" s="38"/>
      <c r="W33" s="38">
        <f t="shared" si="12"/>
        <v>0</v>
      </c>
      <c r="Y33" s="41">
        <v>0</v>
      </c>
      <c r="Z33" s="41">
        <v>0</v>
      </c>
      <c r="AA33" s="41">
        <f t="shared" si="13"/>
        <v>0</v>
      </c>
      <c r="AB33" s="6"/>
      <c r="AC33" s="38">
        <f t="shared" si="14"/>
        <v>0</v>
      </c>
      <c r="AD33" s="38"/>
      <c r="AE33" s="38">
        <f t="shared" si="15"/>
        <v>0</v>
      </c>
      <c r="AH33" s="41">
        <f t="shared" si="16"/>
        <v>0</v>
      </c>
      <c r="AI33" s="41">
        <f t="shared" si="2"/>
        <v>0</v>
      </c>
      <c r="AJ33" s="41">
        <f t="shared" si="3"/>
        <v>0</v>
      </c>
      <c r="AK33" s="41">
        <f t="shared" ca="1" si="17"/>
        <v>0</v>
      </c>
      <c r="AL33" s="38">
        <f t="shared" ca="1" si="18"/>
        <v>0</v>
      </c>
      <c r="AO33" s="1" t="str">
        <f ca="1">IF(A33=0,0,INDEX(OFFSET(Catégories!$D$21:$D$31,0,0,10,Catégories!$C$17),'Echantillon (7)'!C33,'Echantillon (7)'!B33))</f>
        <v xml:space="preserve">3.3 Autres cartons </v>
      </c>
      <c r="AP33" s="38">
        <f t="shared" ca="1" si="4"/>
        <v>0</v>
      </c>
      <c r="AR33" s="19">
        <f t="shared" si="23"/>
        <v>12</v>
      </c>
      <c r="AS33" s="1" t="str">
        <f>IF(AR33=0,0,INDEX(Catégories!$D$20:$R$20,1,'Echantillon (7)'!AR33))</f>
        <v>12. Déchets
 dangereux</v>
      </c>
      <c r="AT33" s="38">
        <f t="shared" ca="1" si="19"/>
        <v>0</v>
      </c>
      <c r="AU33" s="19">
        <f t="shared" si="24"/>
        <v>12</v>
      </c>
      <c r="AV33" s="1" t="str">
        <f>IF(AU33=0,0,INDEX(Catégories!$D$20:$R$20,1,'Echantillon (7)'!AU33))</f>
        <v>12. Déchets
 dangereux</v>
      </c>
      <c r="AW33" s="40">
        <f t="shared" ca="1" si="26"/>
        <v>0</v>
      </c>
      <c r="AX33" s="40"/>
      <c r="AY33" s="40">
        <f t="shared" ca="1" si="20"/>
        <v>0</v>
      </c>
      <c r="AZ33" s="7"/>
      <c r="BA33" s="9">
        <f t="shared" ca="1" si="5"/>
        <v>0</v>
      </c>
      <c r="BC33" s="10">
        <f t="shared" ca="1" si="6"/>
        <v>0</v>
      </c>
      <c r="BD33" s="19">
        <f t="shared" si="25"/>
        <v>12</v>
      </c>
      <c r="BE33" s="1" t="str">
        <f>IF(BD33=0,0,INDEX(Catégories!$D$20:$R$20,1,'Echantillon (7)'!BD33))</f>
        <v>12. Déchets
 dangereux</v>
      </c>
      <c r="BF33" s="38">
        <f t="shared" ca="1" si="21"/>
        <v>0</v>
      </c>
    </row>
    <row r="34" spans="1:58" x14ac:dyDescent="0.3">
      <c r="A34" s="53">
        <f t="shared" ca="1" si="22"/>
        <v>13</v>
      </c>
      <c r="B34" s="19">
        <f ca="1">IF(A34=0,0,HLOOKUP(A34-1,OFFSET(Catégories!$D$18:$D$19,0,0,2,Catégories!$C$17),2,TRUE))</f>
        <v>4</v>
      </c>
      <c r="C34" s="19">
        <f ca="1">IF(A34=0,0,A34-OFFSET(Catégories!$D$18,0,B34-1,,))</f>
        <v>1</v>
      </c>
      <c r="F34" s="1" t="str">
        <f ca="1">IF(A34=0,0,INDEX(Catégories!$D$20:$R$20,1,'Echantillon (7)'!B34))</f>
        <v>4. Composites</v>
      </c>
      <c r="G34" s="1" t="str">
        <f ca="1">IF(A34=0,0,INDEX(OFFSET(Catégories!$D$21:$D$31,0,0,10,Catégories!$C$17),'Echantillon (7)'!C34,'Echantillon (7)'!B34))</f>
        <v>4.1 Composites ELA</v>
      </c>
      <c r="I34" s="41">
        <v>0</v>
      </c>
      <c r="J34" s="41">
        <v>0</v>
      </c>
      <c r="K34" s="41">
        <f t="shared" si="7"/>
        <v>0</v>
      </c>
      <c r="L34" s="6"/>
      <c r="M34" s="38">
        <f t="shared" si="8"/>
        <v>0</v>
      </c>
      <c r="N34" s="38"/>
      <c r="O34" s="38">
        <f t="shared" si="9"/>
        <v>0</v>
      </c>
      <c r="Q34" s="41">
        <v>0</v>
      </c>
      <c r="R34" s="41">
        <v>0</v>
      </c>
      <c r="S34" s="41">
        <f t="shared" si="10"/>
        <v>0</v>
      </c>
      <c r="T34" s="6"/>
      <c r="U34" s="38">
        <f t="shared" si="11"/>
        <v>0</v>
      </c>
      <c r="V34" s="38"/>
      <c r="W34" s="38">
        <f t="shared" si="12"/>
        <v>0</v>
      </c>
      <c r="Y34" s="41">
        <v>0</v>
      </c>
      <c r="Z34" s="41">
        <v>0</v>
      </c>
      <c r="AA34" s="41">
        <f t="shared" si="13"/>
        <v>0</v>
      </c>
      <c r="AB34" s="6"/>
      <c r="AC34" s="38">
        <f t="shared" si="14"/>
        <v>0</v>
      </c>
      <c r="AD34" s="38"/>
      <c r="AE34" s="38">
        <f t="shared" si="15"/>
        <v>0</v>
      </c>
      <c r="AH34" s="41">
        <f t="shared" si="16"/>
        <v>0</v>
      </c>
      <c r="AI34" s="41">
        <f t="shared" si="2"/>
        <v>0</v>
      </c>
      <c r="AJ34" s="41">
        <f t="shared" si="3"/>
        <v>0</v>
      </c>
      <c r="AK34" s="41">
        <f t="shared" ca="1" si="17"/>
        <v>0</v>
      </c>
      <c r="AL34" s="38">
        <f t="shared" ca="1" si="18"/>
        <v>0</v>
      </c>
      <c r="AO34" s="1" t="str">
        <f ca="1">IF(A34=0,0,INDEX(OFFSET(Catégories!$D$21:$D$31,0,0,10,Catégories!$C$17),'Echantillon (7)'!C34,'Echantillon (7)'!B34))</f>
        <v>4.1 Composites ELA</v>
      </c>
      <c r="AP34" s="38">
        <f t="shared" ca="1" si="4"/>
        <v>0</v>
      </c>
      <c r="AR34" s="19">
        <f t="shared" si="23"/>
        <v>13</v>
      </c>
      <c r="AS34" s="1" t="str">
        <f>IF(AR34=0,0,INDEX(Catégories!$D$20:$R$20,1,'Echantillon (7)'!AR34))</f>
        <v>13. Fines</v>
      </c>
      <c r="AT34" s="38">
        <f t="shared" ca="1" si="19"/>
        <v>0.26930909090909094</v>
      </c>
      <c r="AU34" s="19">
        <f t="shared" si="24"/>
        <v>13</v>
      </c>
      <c r="AV34" s="1" t="str">
        <f>IF(AU34=0,0,INDEX(Catégories!$D$20:$R$20,1,'Echantillon (7)'!AU34))</f>
        <v>13. Fines</v>
      </c>
      <c r="AW34" s="40">
        <f t="shared" ca="1" si="26"/>
        <v>0</v>
      </c>
      <c r="AX34" s="40"/>
      <c r="AY34" s="40">
        <f t="shared" ca="1" si="20"/>
        <v>0</v>
      </c>
      <c r="AZ34" s="7"/>
      <c r="BA34" s="9">
        <f t="shared" ca="1" si="5"/>
        <v>0</v>
      </c>
      <c r="BC34" s="10">
        <f t="shared" si="6"/>
        <v>21.16</v>
      </c>
      <c r="BD34" s="19">
        <f t="shared" si="25"/>
        <v>13</v>
      </c>
      <c r="BE34" s="1" t="str">
        <f>IF(BD34=0,0,INDEX(Catégories!$D$20:$R$20,1,'Echantillon (7)'!BD34))</f>
        <v>13. Fines</v>
      </c>
      <c r="BF34" s="38">
        <f t="shared" ca="1" si="21"/>
        <v>3.8472727272727283E-2</v>
      </c>
    </row>
    <row r="35" spans="1:58" x14ac:dyDescent="0.3">
      <c r="A35" s="53">
        <f t="shared" ca="1" si="22"/>
        <v>14</v>
      </c>
      <c r="B35" s="19">
        <f ca="1">IF(A35=0,0,HLOOKUP(A35-1,OFFSET(Catégories!$D$18:$D$19,0,0,2,Catégories!$C$17),2,TRUE))</f>
        <v>4</v>
      </c>
      <c r="C35" s="19">
        <f ca="1">IF(A35=0,0,A35-OFFSET(Catégories!$D$18,0,B35-1,,))</f>
        <v>2</v>
      </c>
      <c r="F35" s="1" t="str">
        <f ca="1">IF(A35=0,0,INDEX(Catégories!$D$20:$R$20,1,'Echantillon (7)'!B35))</f>
        <v>4. Composites</v>
      </c>
      <c r="G35" s="1" t="str">
        <f ca="1">IF(A35=0,0,INDEX(OFFSET(Catégories!$D$21:$D$31,0,0,10,Catégories!$C$17),'Echantillon (7)'!C35,'Echantillon (7)'!B35))</f>
        <v>4.2 PAM</v>
      </c>
      <c r="I35" s="41">
        <v>0</v>
      </c>
      <c r="J35" s="41">
        <v>0</v>
      </c>
      <c r="K35" s="41">
        <f t="shared" si="7"/>
        <v>0</v>
      </c>
      <c r="L35" s="6"/>
      <c r="M35" s="38">
        <f t="shared" si="8"/>
        <v>0</v>
      </c>
      <c r="N35" s="38"/>
      <c r="O35" s="38">
        <f t="shared" si="9"/>
        <v>0</v>
      </c>
      <c r="Q35" s="41">
        <v>0</v>
      </c>
      <c r="R35" s="41">
        <v>0</v>
      </c>
      <c r="S35" s="41">
        <f t="shared" si="10"/>
        <v>0</v>
      </c>
      <c r="T35" s="6"/>
      <c r="U35" s="38">
        <f t="shared" si="11"/>
        <v>0</v>
      </c>
      <c r="V35" s="38"/>
      <c r="W35" s="38">
        <f t="shared" si="12"/>
        <v>0</v>
      </c>
      <c r="Y35" s="41">
        <v>0</v>
      </c>
      <c r="Z35" s="41">
        <v>0</v>
      </c>
      <c r="AA35" s="41">
        <f t="shared" si="13"/>
        <v>0</v>
      </c>
      <c r="AB35" s="6"/>
      <c r="AC35" s="38">
        <f t="shared" si="14"/>
        <v>0</v>
      </c>
      <c r="AD35" s="38"/>
      <c r="AE35" s="38">
        <f t="shared" si="15"/>
        <v>0</v>
      </c>
      <c r="AH35" s="41">
        <f t="shared" si="16"/>
        <v>0</v>
      </c>
      <c r="AI35" s="41">
        <f t="shared" si="2"/>
        <v>0</v>
      </c>
      <c r="AJ35" s="41">
        <f t="shared" si="3"/>
        <v>0</v>
      </c>
      <c r="AK35" s="41">
        <f t="shared" ca="1" si="17"/>
        <v>0</v>
      </c>
      <c r="AL35" s="38">
        <f t="shared" ca="1" si="18"/>
        <v>0</v>
      </c>
      <c r="AO35" s="1" t="str">
        <f ca="1">IF(A35=0,0,INDEX(OFFSET(Catégories!$D$21:$D$31,0,0,10,Catégories!$C$17),'Echantillon (7)'!C35,'Echantillon (7)'!B35))</f>
        <v>4.2 PAM</v>
      </c>
      <c r="AP35" s="38">
        <f t="shared" ca="1" si="4"/>
        <v>0</v>
      </c>
      <c r="AR35" s="19">
        <f t="shared" si="23"/>
        <v>0</v>
      </c>
      <c r="AS35" s="1">
        <f>IF(AR35=0,0,INDEX(Catégories!$D$20:$R$20,1,'Echantillon (7)'!AR35))</f>
        <v>0</v>
      </c>
      <c r="AT35" s="38">
        <f t="shared" ca="1" si="19"/>
        <v>0</v>
      </c>
      <c r="AU35" s="19">
        <f t="shared" si="24"/>
        <v>0</v>
      </c>
      <c r="AV35" s="1">
        <f>IF(AU35=0,0,INDEX(Catégories!$D$20:$R$20,1,'Echantillon (7)'!AU35))</f>
        <v>0</v>
      </c>
      <c r="AW35" s="38">
        <f t="shared" ca="1" si="26"/>
        <v>0</v>
      </c>
      <c r="AX35" s="38"/>
      <c r="AY35" s="40">
        <f t="shared" ca="1" si="20"/>
        <v>0</v>
      </c>
      <c r="AZ35" s="7"/>
      <c r="BA35" s="9">
        <f t="shared" ca="1" si="5"/>
        <v>0</v>
      </c>
      <c r="BC35" s="10">
        <f t="shared" ca="1" si="6"/>
        <v>0</v>
      </c>
      <c r="BD35" s="19">
        <f t="shared" si="25"/>
        <v>0</v>
      </c>
      <c r="BE35" s="1">
        <f>IF(BD35=0,0,INDEX(Catégories!$D$20:$R$20,1,'Echantillon (7)'!BD35))</f>
        <v>0</v>
      </c>
      <c r="BF35" s="38">
        <f t="shared" ca="1" si="21"/>
        <v>0</v>
      </c>
    </row>
    <row r="36" spans="1:58" x14ac:dyDescent="0.3">
      <c r="A36" s="53">
        <f t="shared" ca="1" si="22"/>
        <v>15</v>
      </c>
      <c r="B36" s="19">
        <f ca="1">IF(A36=0,0,HLOOKUP(A36-1,OFFSET(Catégories!$D$18:$D$19,0,0,2,Catégories!$C$17),2,TRUE))</f>
        <v>4</v>
      </c>
      <c r="C36" s="19">
        <f ca="1">IF(A36=0,0,A36-OFFSET(Catégories!$D$18,0,B36-1,,))</f>
        <v>3</v>
      </c>
      <c r="F36" s="1" t="str">
        <f ca="1">IF(A36=0,0,INDEX(Catégories!$D$20:$R$20,1,'Echantillon (7)'!B36))</f>
        <v>4. Composites</v>
      </c>
      <c r="G36" s="1" t="str">
        <f ca="1">IF(A36=0,0,INDEX(OFFSET(Catégories!$D$21:$D$31,0,0,10,Catégories!$C$17),'Echantillon (7)'!C36,'Echantillon (7)'!B36))</f>
        <v>4.3 Autres emballages composites</v>
      </c>
      <c r="I36" s="41">
        <v>0</v>
      </c>
      <c r="J36" s="41">
        <v>0</v>
      </c>
      <c r="K36" s="41">
        <f t="shared" si="7"/>
        <v>0</v>
      </c>
      <c r="L36" s="6"/>
      <c r="M36" s="38">
        <f t="shared" si="8"/>
        <v>0</v>
      </c>
      <c r="N36" s="38"/>
      <c r="O36" s="38">
        <f t="shared" si="9"/>
        <v>0</v>
      </c>
      <c r="Q36" s="41">
        <v>0</v>
      </c>
      <c r="R36" s="41">
        <v>0</v>
      </c>
      <c r="S36" s="41">
        <f t="shared" si="10"/>
        <v>0</v>
      </c>
      <c r="T36" s="6"/>
      <c r="U36" s="38">
        <f t="shared" si="11"/>
        <v>0</v>
      </c>
      <c r="V36" s="38"/>
      <c r="W36" s="38">
        <f t="shared" si="12"/>
        <v>0</v>
      </c>
      <c r="Y36" s="41">
        <v>0</v>
      </c>
      <c r="Z36" s="41">
        <v>0</v>
      </c>
      <c r="AA36" s="41">
        <f t="shared" si="13"/>
        <v>0</v>
      </c>
      <c r="AB36" s="6"/>
      <c r="AC36" s="38">
        <f t="shared" si="14"/>
        <v>0</v>
      </c>
      <c r="AD36" s="38"/>
      <c r="AE36" s="38">
        <f t="shared" si="15"/>
        <v>0</v>
      </c>
      <c r="AH36" s="41">
        <f t="shared" si="16"/>
        <v>0</v>
      </c>
      <c r="AI36" s="41">
        <f t="shared" si="2"/>
        <v>0</v>
      </c>
      <c r="AJ36" s="41">
        <f t="shared" si="3"/>
        <v>0</v>
      </c>
      <c r="AK36" s="41">
        <f t="shared" ca="1" si="17"/>
        <v>0</v>
      </c>
      <c r="AL36" s="38">
        <f t="shared" ca="1" si="18"/>
        <v>0</v>
      </c>
      <c r="AO36" s="1" t="str">
        <f ca="1">IF(A36=0,0,INDEX(OFFSET(Catégories!$D$21:$D$31,0,0,10,Catégories!$C$17),'Echantillon (7)'!C36,'Echantillon (7)'!B36))</f>
        <v>4.3 Autres emballages composites</v>
      </c>
      <c r="AP36" s="38">
        <f t="shared" ca="1" si="4"/>
        <v>0</v>
      </c>
      <c r="AR36" s="19">
        <f t="shared" si="23"/>
        <v>0</v>
      </c>
      <c r="AS36" s="1">
        <f>IF(AR36=0,0,INDEX(Catégories!$D$20:$R$20,1,'Echantillon (7)'!AR36))</f>
        <v>0</v>
      </c>
      <c r="AT36" s="38">
        <f t="shared" ca="1" si="19"/>
        <v>0</v>
      </c>
      <c r="AU36" s="19">
        <f t="shared" si="24"/>
        <v>0</v>
      </c>
      <c r="AV36" s="1">
        <f>IF(AU36=0,0,INDEX(Catégories!$D$20:$R$20,1,'Echantillon (7)'!AU36))</f>
        <v>0</v>
      </c>
      <c r="AW36" s="38">
        <f t="shared" ca="1" si="26"/>
        <v>0</v>
      </c>
      <c r="AX36" s="38"/>
      <c r="AY36" s="40">
        <f t="shared" ca="1" si="20"/>
        <v>0</v>
      </c>
      <c r="AZ36" s="7"/>
      <c r="BA36" s="9">
        <f t="shared" ca="1" si="5"/>
        <v>0</v>
      </c>
      <c r="BC36" s="10">
        <f t="shared" ca="1" si="6"/>
        <v>0</v>
      </c>
      <c r="BD36" s="19">
        <f t="shared" si="25"/>
        <v>0</v>
      </c>
      <c r="BE36" s="1">
        <f>IF(BD36=0,0,INDEX(Catégories!$D$20:$R$20,1,'Echantillon (7)'!BD36))</f>
        <v>0</v>
      </c>
      <c r="BF36" s="38">
        <f t="shared" ca="1" si="21"/>
        <v>0</v>
      </c>
    </row>
    <row r="37" spans="1:58" x14ac:dyDescent="0.3">
      <c r="A37" s="53">
        <f t="shared" ca="1" si="22"/>
        <v>16</v>
      </c>
      <c r="B37" s="19">
        <f ca="1">IF(A37=0,0,HLOOKUP(A37-1,OFFSET(Catégories!$D$18:$D$19,0,0,2,Catégories!$C$17),2,TRUE))</f>
        <v>5</v>
      </c>
      <c r="C37" s="19">
        <f ca="1">IF(A37=0,0,A37-OFFSET(Catégories!$D$18,0,B37-1,,))</f>
        <v>1</v>
      </c>
      <c r="F37" s="1" t="str">
        <f ca="1">IF(A37=0,0,INDEX(Catégories!$D$20:$R$20,1,'Echantillon (7)'!B37))</f>
        <v xml:space="preserve">5. Textiles </v>
      </c>
      <c r="G37" s="1" t="str">
        <f ca="1">IF(A37=0,0,INDEX(OFFSET(Catégories!$D$21:$D$31,0,0,10,Catégories!$C$17),'Echantillon (7)'!C37,'Echantillon (7)'!B37))</f>
        <v>5. Textiles</v>
      </c>
      <c r="I37" s="41">
        <v>0</v>
      </c>
      <c r="J37" s="41">
        <v>0</v>
      </c>
      <c r="K37" s="41">
        <f t="shared" si="7"/>
        <v>0</v>
      </c>
      <c r="L37" s="6"/>
      <c r="M37" s="38">
        <f t="shared" si="8"/>
        <v>0</v>
      </c>
      <c r="N37" s="38"/>
      <c r="O37" s="38">
        <f t="shared" si="9"/>
        <v>0</v>
      </c>
      <c r="Q37" s="41">
        <v>0</v>
      </c>
      <c r="R37" s="41">
        <v>0</v>
      </c>
      <c r="S37" s="41">
        <f t="shared" si="10"/>
        <v>0</v>
      </c>
      <c r="T37" s="6"/>
      <c r="U37" s="38">
        <f t="shared" si="11"/>
        <v>0</v>
      </c>
      <c r="V37" s="38"/>
      <c r="W37" s="38">
        <f t="shared" si="12"/>
        <v>0</v>
      </c>
      <c r="Y37" s="41">
        <v>0</v>
      </c>
      <c r="Z37" s="41">
        <v>0</v>
      </c>
      <c r="AA37" s="41">
        <f t="shared" si="13"/>
        <v>0</v>
      </c>
      <c r="AB37" s="6"/>
      <c r="AC37" s="38">
        <f t="shared" si="14"/>
        <v>0</v>
      </c>
      <c r="AD37" s="38"/>
      <c r="AE37" s="38">
        <f t="shared" si="15"/>
        <v>0</v>
      </c>
      <c r="AH37" s="41">
        <f t="shared" si="16"/>
        <v>0</v>
      </c>
      <c r="AI37" s="41">
        <f t="shared" si="2"/>
        <v>0</v>
      </c>
      <c r="AJ37" s="41">
        <f t="shared" si="3"/>
        <v>0</v>
      </c>
      <c r="AK37" s="41">
        <f t="shared" ca="1" si="17"/>
        <v>0</v>
      </c>
      <c r="AL37" s="38">
        <f t="shared" ca="1" si="18"/>
        <v>0</v>
      </c>
      <c r="AO37" s="1" t="str">
        <f ca="1">IF(A37=0,0,INDEX(OFFSET(Catégories!$D$21:$D$31,0,0,10,Catégories!$C$17),'Echantillon (7)'!C37,'Echantillon (7)'!B37))</f>
        <v>5. Textiles</v>
      </c>
      <c r="AP37" s="38">
        <f t="shared" ca="1" si="4"/>
        <v>0</v>
      </c>
      <c r="AR37" s="19">
        <f t="shared" si="23"/>
        <v>0</v>
      </c>
      <c r="AS37" s="1">
        <f>IF(AR37=0,0,INDEX(Catégories!$D$20:$R$20,1,'Echantillon (7)'!AR37))</f>
        <v>0</v>
      </c>
      <c r="AT37" s="38">
        <f t="shared" ca="1" si="19"/>
        <v>0</v>
      </c>
      <c r="AU37" s="19">
        <f t="shared" si="24"/>
        <v>0</v>
      </c>
      <c r="AV37" s="1">
        <f>IF(AU37=0,0,INDEX(Catégories!$D$20:$R$20,1,'Echantillon (7)'!AU37))</f>
        <v>0</v>
      </c>
      <c r="AW37" s="38">
        <f t="shared" ca="1" si="26"/>
        <v>0</v>
      </c>
      <c r="AX37" s="38"/>
      <c r="AY37" s="40">
        <f t="shared" ca="1" si="20"/>
        <v>0</v>
      </c>
      <c r="AZ37" s="7"/>
      <c r="BA37" s="9">
        <f t="shared" ca="1" si="5"/>
        <v>0</v>
      </c>
      <c r="BC37" s="10">
        <f t="shared" ca="1" si="6"/>
        <v>0</v>
      </c>
      <c r="BD37" s="19">
        <f t="shared" si="25"/>
        <v>0</v>
      </c>
      <c r="BE37" s="1">
        <f>IF(BD37=0,0,INDEX(Catégories!$D$20:$R$20,1,'Echantillon (7)'!BD37))</f>
        <v>0</v>
      </c>
      <c r="BF37" s="38">
        <f t="shared" ca="1" si="21"/>
        <v>0</v>
      </c>
    </row>
    <row r="38" spans="1:58" x14ac:dyDescent="0.3">
      <c r="A38" s="53">
        <f t="shared" ca="1" si="22"/>
        <v>17</v>
      </c>
      <c r="B38" s="19">
        <f ca="1">IF(A38=0,0,HLOOKUP(A38-1,OFFSET(Catégories!$D$18:$D$19,0,0,2,Catégories!$C$17),2,TRUE))</f>
        <v>6</v>
      </c>
      <c r="C38" s="19">
        <f ca="1">IF(A38=0,0,A38-OFFSET(Catégories!$D$18,0,B38-1,,))</f>
        <v>1</v>
      </c>
      <c r="F38" s="1" t="str">
        <f ca="1">IF(A38=0,0,INDEX(Catégories!$D$20:$R$20,1,'Echantillon (7)'!B38))</f>
        <v>6. Textiles sanitaires</v>
      </c>
      <c r="G38" s="1" t="str">
        <f ca="1">IF(A38=0,0,INDEX(OFFSET(Catégories!$D$21:$D$31,0,0,10,Catégories!$C$17),'Echantillon (7)'!C38,'Echantillon (7)'!B38))</f>
        <v xml:space="preserve">6.1 Fraction hygiénique </v>
      </c>
      <c r="I38" s="41">
        <v>0</v>
      </c>
      <c r="J38" s="41">
        <v>0</v>
      </c>
      <c r="K38" s="41">
        <f t="shared" si="7"/>
        <v>0</v>
      </c>
      <c r="L38" s="6"/>
      <c r="M38" s="38">
        <f t="shared" si="8"/>
        <v>0</v>
      </c>
      <c r="N38" s="38"/>
      <c r="O38" s="38">
        <f t="shared" si="9"/>
        <v>0</v>
      </c>
      <c r="Q38" s="41">
        <v>0</v>
      </c>
      <c r="R38" s="41">
        <v>0</v>
      </c>
      <c r="S38" s="41">
        <f t="shared" si="10"/>
        <v>0</v>
      </c>
      <c r="T38" s="6"/>
      <c r="U38" s="38">
        <f t="shared" si="11"/>
        <v>0</v>
      </c>
      <c r="V38" s="38"/>
      <c r="W38" s="38">
        <f t="shared" si="12"/>
        <v>0</v>
      </c>
      <c r="Y38" s="41">
        <v>0</v>
      </c>
      <c r="Z38" s="41">
        <v>0</v>
      </c>
      <c r="AA38" s="41">
        <f t="shared" si="13"/>
        <v>0</v>
      </c>
      <c r="AB38" s="6"/>
      <c r="AC38" s="38">
        <f t="shared" si="14"/>
        <v>0</v>
      </c>
      <c r="AD38" s="38"/>
      <c r="AE38" s="38">
        <f t="shared" si="15"/>
        <v>0</v>
      </c>
      <c r="AH38" s="41">
        <f t="shared" si="16"/>
        <v>0</v>
      </c>
      <c r="AI38" s="41">
        <f t="shared" si="2"/>
        <v>0</v>
      </c>
      <c r="AJ38" s="41">
        <f t="shared" si="3"/>
        <v>0</v>
      </c>
      <c r="AK38" s="41">
        <f t="shared" ca="1" si="17"/>
        <v>0</v>
      </c>
      <c r="AL38" s="38">
        <f t="shared" ca="1" si="18"/>
        <v>0</v>
      </c>
      <c r="AO38" s="1" t="str">
        <f ca="1">IF(A38=0,0,INDEX(OFFSET(Catégories!$D$21:$D$31,0,0,10,Catégories!$C$17),'Echantillon (7)'!C38,'Echantillon (7)'!B38))</f>
        <v xml:space="preserve">6.1 Fraction hygiénique </v>
      </c>
      <c r="AP38" s="38">
        <f t="shared" ca="1" si="4"/>
        <v>0</v>
      </c>
      <c r="AR38" s="19">
        <f t="shared" si="23"/>
        <v>0</v>
      </c>
      <c r="AS38" s="1">
        <f>IF(AR38=0,0,INDEX(Catégories!$D$20:$R$20,1,'Echantillon (7)'!AR38))</f>
        <v>0</v>
      </c>
      <c r="AT38" s="38">
        <f t="shared" ca="1" si="19"/>
        <v>0</v>
      </c>
      <c r="AU38" s="19">
        <f t="shared" si="24"/>
        <v>0</v>
      </c>
      <c r="AV38" s="1">
        <f>IF(AU38=0,0,INDEX(Catégories!$D$20:$R$20,1,'Echantillon (7)'!AU38))</f>
        <v>0</v>
      </c>
      <c r="AW38" s="38">
        <f t="shared" ca="1" si="26"/>
        <v>0</v>
      </c>
      <c r="AX38" s="38"/>
      <c r="AY38" s="40">
        <f t="shared" ca="1" si="20"/>
        <v>0</v>
      </c>
      <c r="AZ38" s="7"/>
      <c r="BA38" s="9">
        <f t="shared" ca="1" si="5"/>
        <v>0</v>
      </c>
      <c r="BC38" s="10">
        <f t="shared" ca="1" si="6"/>
        <v>0</v>
      </c>
      <c r="BD38" s="19">
        <f t="shared" si="25"/>
        <v>0</v>
      </c>
      <c r="BE38" s="1">
        <f>IF(BD38=0,0,INDEX(Catégories!$D$20:$R$20,1,'Echantillon (7)'!BD38))</f>
        <v>0</v>
      </c>
      <c r="BF38" s="38">
        <f t="shared" ca="1" si="21"/>
        <v>0</v>
      </c>
    </row>
    <row r="39" spans="1:58" x14ac:dyDescent="0.3">
      <c r="A39" s="53">
        <f t="shared" ca="1" si="22"/>
        <v>18</v>
      </c>
      <c r="B39" s="19">
        <f ca="1">IF(A39=0,0,HLOOKUP(A39-1,OFFSET(Catégories!$D$18:$D$19,0,0,2,Catégories!$C$17),2,TRUE))</f>
        <v>6</v>
      </c>
      <c r="C39" s="19">
        <f ca="1">IF(A39=0,0,A39-OFFSET(Catégories!$D$18,0,B39-1,,))</f>
        <v>2</v>
      </c>
      <c r="F39" s="1" t="str">
        <f ca="1">IF(A39=0,0,INDEX(Catégories!$D$20:$R$20,1,'Echantillon (7)'!B39))</f>
        <v>6. Textiles sanitaires</v>
      </c>
      <c r="G39" s="1" t="str">
        <f ca="1">IF(A39=0,0,INDEX(OFFSET(Catégories!$D$21:$D$31,0,0,10,Catégories!$C$17),'Echantillon (7)'!C39,'Echantillon (7)'!B39))</f>
        <v xml:space="preserve">6.2 Fraction papiers souillés </v>
      </c>
      <c r="I39" s="41">
        <v>0</v>
      </c>
      <c r="J39" s="41">
        <v>0</v>
      </c>
      <c r="K39" s="41">
        <f t="shared" si="7"/>
        <v>0</v>
      </c>
      <c r="L39" s="6"/>
      <c r="M39" s="38">
        <f t="shared" si="8"/>
        <v>0</v>
      </c>
      <c r="N39" s="38"/>
      <c r="O39" s="38">
        <f t="shared" si="9"/>
        <v>0</v>
      </c>
      <c r="Q39" s="41">
        <v>0</v>
      </c>
      <c r="R39" s="41">
        <v>0</v>
      </c>
      <c r="S39" s="41">
        <f t="shared" si="10"/>
        <v>0</v>
      </c>
      <c r="T39" s="6"/>
      <c r="U39" s="38">
        <f t="shared" si="11"/>
        <v>0</v>
      </c>
      <c r="V39" s="38"/>
      <c r="W39" s="38">
        <f t="shared" si="12"/>
        <v>0</v>
      </c>
      <c r="Y39" s="41">
        <v>0</v>
      </c>
      <c r="Z39" s="41">
        <v>0</v>
      </c>
      <c r="AA39" s="41">
        <f t="shared" si="13"/>
        <v>0</v>
      </c>
      <c r="AB39" s="6"/>
      <c r="AC39" s="38">
        <f t="shared" si="14"/>
        <v>0</v>
      </c>
      <c r="AD39" s="38"/>
      <c r="AE39" s="38">
        <f t="shared" si="15"/>
        <v>0</v>
      </c>
      <c r="AH39" s="41">
        <f t="shared" si="16"/>
        <v>0</v>
      </c>
      <c r="AI39" s="41">
        <f t="shared" si="2"/>
        <v>0</v>
      </c>
      <c r="AJ39" s="41">
        <f t="shared" si="3"/>
        <v>0</v>
      </c>
      <c r="AK39" s="41">
        <f t="shared" ca="1" si="17"/>
        <v>0</v>
      </c>
      <c r="AL39" s="38">
        <f t="shared" ca="1" si="18"/>
        <v>0</v>
      </c>
      <c r="AO39" s="1" t="str">
        <f ca="1">IF(A39=0,0,INDEX(OFFSET(Catégories!$D$21:$D$31,0,0,10,Catégories!$C$17),'Echantillon (7)'!C39,'Echantillon (7)'!B39))</f>
        <v xml:space="preserve">6.2 Fraction papiers souillés </v>
      </c>
      <c r="AP39" s="38">
        <f t="shared" ca="1" si="4"/>
        <v>0</v>
      </c>
      <c r="AR39" s="19">
        <f t="shared" si="23"/>
        <v>0</v>
      </c>
      <c r="AS39" s="1">
        <f>IF(AR39=0,0,INDEX(Catégories!$D$20:$R$20,1,'Echantillon (7)'!AR39))</f>
        <v>0</v>
      </c>
      <c r="AT39" s="38">
        <f t="shared" ca="1" si="19"/>
        <v>0</v>
      </c>
      <c r="AU39" s="19">
        <f t="shared" si="24"/>
        <v>0</v>
      </c>
      <c r="AV39" s="1">
        <f>IF(AU39=0,0,INDEX(Catégories!$D$20:$R$20,1,'Echantillon (7)'!AU39))</f>
        <v>0</v>
      </c>
      <c r="AW39" s="38">
        <f t="shared" ca="1" si="26"/>
        <v>0</v>
      </c>
      <c r="AX39" s="38"/>
      <c r="AY39" s="40">
        <f t="shared" ca="1" si="20"/>
        <v>0</v>
      </c>
      <c r="AZ39" s="7"/>
      <c r="BA39" s="9">
        <f t="shared" ca="1" si="5"/>
        <v>0</v>
      </c>
      <c r="BC39" s="10">
        <f t="shared" ca="1" si="6"/>
        <v>0</v>
      </c>
      <c r="BD39" s="19">
        <f t="shared" si="25"/>
        <v>0</v>
      </c>
      <c r="BE39" s="1">
        <f>IF(BD39=0,0,INDEX(Catégories!$D$20:$R$20,1,'Echantillon (7)'!BD39))</f>
        <v>0</v>
      </c>
      <c r="BF39" s="38">
        <f t="shared" ca="1" si="21"/>
        <v>0</v>
      </c>
    </row>
    <row r="40" spans="1:58" x14ac:dyDescent="0.3">
      <c r="A40" s="53">
        <f t="shared" ca="1" si="22"/>
        <v>19</v>
      </c>
      <c r="B40" s="19">
        <f ca="1">IF(A40=0,0,HLOOKUP(A40-1,OFFSET(Catégories!$D$18:$D$19,0,0,2,Catégories!$C$17),2,TRUE))</f>
        <v>7</v>
      </c>
      <c r="C40" s="19">
        <f ca="1">IF(A40=0,0,A40-OFFSET(Catégories!$D$18,0,B40-1,,))</f>
        <v>1</v>
      </c>
      <c r="F40" s="1" t="str">
        <f ca="1">IF(A40=0,0,INDEX(Catégories!$D$20:$R$20,1,'Echantillon (7)'!B40))</f>
        <v>7. Plastiques</v>
      </c>
      <c r="G40" s="1" t="str">
        <f ca="1">IF(A40=0,0,INDEX(OFFSET(Catégories!$D$21:$D$31,0,0,10,Catégories!$C$17),'Echantillon (7)'!C40,'Echantillon (7)'!B40))</f>
        <v>7,1 Sacs de caisse</v>
      </c>
      <c r="I40" s="41">
        <v>5</v>
      </c>
      <c r="J40" s="41">
        <v>0</v>
      </c>
      <c r="K40" s="41">
        <f t="shared" si="7"/>
        <v>5</v>
      </c>
      <c r="L40" s="6"/>
      <c r="M40" s="38">
        <f t="shared" ca="1" si="8"/>
        <v>1</v>
      </c>
      <c r="N40" s="38"/>
      <c r="O40" s="38">
        <f t="shared" si="9"/>
        <v>0.23809523809523808</v>
      </c>
      <c r="Q40" s="41">
        <v>5</v>
      </c>
      <c r="R40" s="41">
        <v>0</v>
      </c>
      <c r="S40" s="41">
        <f t="shared" si="10"/>
        <v>5</v>
      </c>
      <c r="T40" s="6"/>
      <c r="U40" s="38">
        <f t="shared" ca="1" si="11"/>
        <v>1</v>
      </c>
      <c r="V40" s="38"/>
      <c r="W40" s="38">
        <f t="shared" si="12"/>
        <v>0.34965034965034963</v>
      </c>
      <c r="Y40" s="41">
        <v>5</v>
      </c>
      <c r="Z40" s="41">
        <v>0</v>
      </c>
      <c r="AA40" s="41">
        <f t="shared" si="13"/>
        <v>5</v>
      </c>
      <c r="AB40" s="6"/>
      <c r="AC40" s="38">
        <f t="shared" ca="1" si="14"/>
        <v>1</v>
      </c>
      <c r="AD40" s="38"/>
      <c r="AE40" s="38">
        <f t="shared" si="15"/>
        <v>0.29940119760479045</v>
      </c>
      <c r="AH40" s="41">
        <f t="shared" si="16"/>
        <v>5</v>
      </c>
      <c r="AI40" s="41">
        <f t="shared" si="2"/>
        <v>73.986013986013972</v>
      </c>
      <c r="AJ40" s="41">
        <f t="shared" si="3"/>
        <v>50.682634730538922</v>
      </c>
      <c r="AK40" s="41">
        <f t="shared" ca="1" si="17"/>
        <v>129.66864871655289</v>
      </c>
      <c r="AL40" s="38">
        <f t="shared" ca="1" si="18"/>
        <v>1</v>
      </c>
      <c r="AO40" s="1" t="str">
        <f ca="1">IF(A40=0,0,INDEX(OFFSET(Catégories!$D$21:$D$31,0,0,10,Catégories!$C$17),'Echantillon (7)'!C40,'Echantillon (7)'!B40))</f>
        <v>7,1 Sacs de caisse</v>
      </c>
      <c r="AP40" s="38">
        <f t="shared" ca="1" si="4"/>
        <v>0.23576117948464162</v>
      </c>
      <c r="AR40" s="19">
        <f t="shared" si="23"/>
        <v>0</v>
      </c>
      <c r="AS40" s="1">
        <f>IF(AR40=0,0,INDEX(Catégories!$D$20:$R$20,1,'Echantillon (7)'!AR40))</f>
        <v>0</v>
      </c>
      <c r="AT40" s="38">
        <f t="shared" ca="1" si="19"/>
        <v>0</v>
      </c>
      <c r="AU40" s="19">
        <f t="shared" si="24"/>
        <v>0</v>
      </c>
      <c r="AV40" s="1">
        <f>IF(AU40=0,0,INDEX(Catégories!$D$20:$R$20,1,'Echantillon (7)'!AU40))</f>
        <v>0</v>
      </c>
      <c r="AW40" s="38">
        <f t="shared" ca="1" si="26"/>
        <v>0</v>
      </c>
      <c r="AX40" s="38"/>
      <c r="AY40" s="40">
        <f t="shared" ca="1" si="20"/>
        <v>0</v>
      </c>
      <c r="AZ40" s="7"/>
      <c r="BA40" s="9">
        <f t="shared" ca="1" si="5"/>
        <v>0</v>
      </c>
      <c r="BC40" s="10">
        <f t="shared" ca="1" si="6"/>
        <v>0</v>
      </c>
      <c r="BD40" s="19">
        <f t="shared" si="25"/>
        <v>0</v>
      </c>
      <c r="BE40" s="1">
        <f>IF(BD40=0,0,INDEX(Catégories!$D$20:$R$20,1,'Echantillon (7)'!BD40))</f>
        <v>0</v>
      </c>
      <c r="BF40" s="38">
        <f t="shared" ca="1" si="21"/>
        <v>0</v>
      </c>
    </row>
    <row r="41" spans="1:58" x14ac:dyDescent="0.3">
      <c r="A41" s="53">
        <f t="shared" ca="1" si="22"/>
        <v>20</v>
      </c>
      <c r="B41" s="19">
        <f ca="1">IF(A41=0,0,HLOOKUP(A41-1,OFFSET(Catégories!$D$18:$D$19,0,0,2,Catégories!$C$17),2,TRUE))</f>
        <v>7</v>
      </c>
      <c r="C41" s="19">
        <f ca="1">IF(A41=0,0,A41-OFFSET(Catégories!$D$18,0,B41-1,,))</f>
        <v>2</v>
      </c>
      <c r="F41" s="1" t="str">
        <f ca="1">IF(A41=0,0,INDEX(Catégories!$D$20:$R$20,1,'Echantillon (7)'!B41))</f>
        <v>7. Plastiques</v>
      </c>
      <c r="G41" s="1" t="str">
        <f ca="1">IF(A41=0,0,INDEX(OFFSET(Catégories!$D$21:$D$31,0,0,10,Catégories!$C$17),'Echantillon (7)'!C41,'Echantillon (7)'!B41))</f>
        <v xml:space="preserve">7.2 Autres films polyoléfines 
(PE et PP) </v>
      </c>
      <c r="I41" s="41">
        <v>0</v>
      </c>
      <c r="J41" s="41">
        <v>0</v>
      </c>
      <c r="K41" s="41">
        <f t="shared" si="7"/>
        <v>0</v>
      </c>
      <c r="L41" s="6"/>
      <c r="M41" s="38">
        <f t="shared" si="8"/>
        <v>0</v>
      </c>
      <c r="N41" s="38"/>
      <c r="O41" s="38">
        <f t="shared" si="9"/>
        <v>0</v>
      </c>
      <c r="Q41" s="41">
        <v>0</v>
      </c>
      <c r="R41" s="41">
        <v>0</v>
      </c>
      <c r="S41" s="41">
        <f t="shared" si="10"/>
        <v>0</v>
      </c>
      <c r="T41" s="6"/>
      <c r="U41" s="38">
        <f t="shared" si="11"/>
        <v>0</v>
      </c>
      <c r="V41" s="38"/>
      <c r="W41" s="38">
        <f t="shared" si="12"/>
        <v>0</v>
      </c>
      <c r="Y41" s="41">
        <v>0</v>
      </c>
      <c r="Z41" s="41">
        <v>0</v>
      </c>
      <c r="AA41" s="41">
        <f t="shared" si="13"/>
        <v>0</v>
      </c>
      <c r="AB41" s="6"/>
      <c r="AC41" s="38">
        <f t="shared" si="14"/>
        <v>0</v>
      </c>
      <c r="AD41" s="38"/>
      <c r="AE41" s="38">
        <f t="shared" si="15"/>
        <v>0</v>
      </c>
      <c r="AH41" s="41">
        <f t="shared" si="16"/>
        <v>0</v>
      </c>
      <c r="AI41" s="41">
        <f t="shared" si="2"/>
        <v>0</v>
      </c>
      <c r="AJ41" s="41">
        <f t="shared" si="3"/>
        <v>0</v>
      </c>
      <c r="AK41" s="41">
        <f t="shared" ca="1" si="17"/>
        <v>0</v>
      </c>
      <c r="AL41" s="38">
        <f t="shared" ca="1" si="18"/>
        <v>0</v>
      </c>
      <c r="AO41" s="1" t="str">
        <f ca="1">IF(A41=0,0,INDEX(OFFSET(Catégories!$D$21:$D$31,0,0,10,Catégories!$C$17),'Echantillon (7)'!C41,'Echantillon (7)'!B41))</f>
        <v xml:space="preserve">7.2 Autres films polyoléfines 
(PE et PP) </v>
      </c>
      <c r="AP41" s="38">
        <f t="shared" ca="1" si="4"/>
        <v>0</v>
      </c>
      <c r="AR41" s="19">
        <f t="shared" si="23"/>
        <v>0</v>
      </c>
      <c r="AS41" s="1">
        <f>IF(AR41=0,0,INDEX(Catégories!$D$20:$R$20,1,'Echantillon (7)'!AR41))</f>
        <v>0</v>
      </c>
      <c r="AT41" s="38">
        <f t="shared" ca="1" si="19"/>
        <v>0</v>
      </c>
      <c r="AU41" s="19">
        <f t="shared" si="24"/>
        <v>0</v>
      </c>
      <c r="AV41" s="1">
        <f>IF(AU41=0,0,INDEX(Catégories!$D$20:$R$20,1,'Echantillon (7)'!AU41))</f>
        <v>0</v>
      </c>
      <c r="AW41" s="38">
        <f t="shared" ca="1" si="26"/>
        <v>0</v>
      </c>
      <c r="AX41" s="38"/>
      <c r="AY41" s="40">
        <f t="shared" ca="1" si="20"/>
        <v>0</v>
      </c>
      <c r="AZ41" s="7"/>
      <c r="BA41" s="9">
        <f t="shared" ca="1" si="5"/>
        <v>0</v>
      </c>
      <c r="BC41" s="10">
        <f t="shared" ca="1" si="6"/>
        <v>0</v>
      </c>
      <c r="BD41" s="19">
        <f t="shared" si="25"/>
        <v>0</v>
      </c>
      <c r="BE41" s="1">
        <f>IF(BD41=0,0,INDEX(Catégories!$D$20:$R$20,1,'Echantillon (7)'!BD41))</f>
        <v>0</v>
      </c>
      <c r="BF41" s="38">
        <f t="shared" ca="1" si="21"/>
        <v>0</v>
      </c>
    </row>
    <row r="42" spans="1:58" x14ac:dyDescent="0.3">
      <c r="A42" s="53">
        <f t="shared" ca="1" si="22"/>
        <v>21</v>
      </c>
      <c r="B42" s="19">
        <f ca="1">IF(A42=0,0,HLOOKUP(A42-1,OFFSET(Catégories!$D$18:$D$19,0,0,2,Catégories!$C$17),2,TRUE))</f>
        <v>7</v>
      </c>
      <c r="C42" s="19">
        <f ca="1">IF(A42=0,0,A42-OFFSET(Catégories!$D$18,0,B42-1,,))</f>
        <v>3</v>
      </c>
      <c r="F42" s="1" t="str">
        <f ca="1">IF(A42=0,0,INDEX(Catégories!$D$20:$R$20,1,'Echantillon (7)'!B42))</f>
        <v>7. Plastiques</v>
      </c>
      <c r="G42" s="1" t="str">
        <f ca="1">IF(A42=0,0,INDEX(OFFSET(Catégories!$D$21:$D$31,0,0,10,Catégories!$C$17),'Echantillon (7)'!C42,'Echantillon (7)'!B42))</f>
        <v>7.3 Bouteilles d'eau</v>
      </c>
      <c r="I42" s="41">
        <v>0</v>
      </c>
      <c r="J42" s="41">
        <v>0</v>
      </c>
      <c r="K42" s="41">
        <f t="shared" si="7"/>
        <v>0</v>
      </c>
      <c r="L42" s="6"/>
      <c r="M42" s="38">
        <f t="shared" si="8"/>
        <v>0</v>
      </c>
      <c r="N42" s="38"/>
      <c r="O42" s="38">
        <f t="shared" si="9"/>
        <v>0</v>
      </c>
      <c r="Q42" s="41">
        <v>0</v>
      </c>
      <c r="R42" s="41">
        <v>0</v>
      </c>
      <c r="S42" s="41">
        <f t="shared" si="10"/>
        <v>0</v>
      </c>
      <c r="T42" s="6"/>
      <c r="U42" s="38">
        <f t="shared" si="11"/>
        <v>0</v>
      </c>
      <c r="V42" s="38"/>
      <c r="W42" s="38">
        <f t="shared" si="12"/>
        <v>0</v>
      </c>
      <c r="Y42" s="41">
        <v>0</v>
      </c>
      <c r="Z42" s="41">
        <v>0</v>
      </c>
      <c r="AA42" s="41">
        <f t="shared" si="13"/>
        <v>0</v>
      </c>
      <c r="AB42" s="6"/>
      <c r="AC42" s="38">
        <f t="shared" si="14"/>
        <v>0</v>
      </c>
      <c r="AD42" s="38"/>
      <c r="AE42" s="38">
        <f t="shared" si="15"/>
        <v>0</v>
      </c>
      <c r="AH42" s="41">
        <f t="shared" si="16"/>
        <v>0</v>
      </c>
      <c r="AI42" s="41">
        <f t="shared" si="2"/>
        <v>0</v>
      </c>
      <c r="AJ42" s="41">
        <f t="shared" si="3"/>
        <v>0</v>
      </c>
      <c r="AK42" s="41">
        <f t="shared" ca="1" si="17"/>
        <v>0</v>
      </c>
      <c r="AL42" s="38">
        <f t="shared" ca="1" si="18"/>
        <v>0</v>
      </c>
      <c r="AO42" s="1" t="str">
        <f ca="1">IF(A42=0,0,INDEX(OFFSET(Catégories!$D$21:$D$31,0,0,10,Catégories!$C$17),'Echantillon (7)'!C42,'Echantillon (7)'!B42))</f>
        <v>7.3 Bouteilles d'eau</v>
      </c>
      <c r="AP42" s="38">
        <f t="shared" ca="1" si="4"/>
        <v>0</v>
      </c>
      <c r="AR42" s="19">
        <f t="shared" si="23"/>
        <v>0</v>
      </c>
      <c r="AS42" s="1">
        <f>IF(AR42=0,0,INDEX(Catégories!$D$20:$R$20,1,'Echantillon (7)'!AR42))</f>
        <v>0</v>
      </c>
      <c r="AT42" s="38">
        <f t="shared" ca="1" si="19"/>
        <v>0</v>
      </c>
      <c r="AU42" s="19">
        <f t="shared" si="24"/>
        <v>0</v>
      </c>
      <c r="AV42" s="1">
        <f>IF(AU42=0,0,INDEX(Catégories!$D$20:$R$20,1,'Echantillon (7)'!AU42))</f>
        <v>0</v>
      </c>
      <c r="AW42" s="38">
        <f t="shared" ca="1" si="26"/>
        <v>0</v>
      </c>
      <c r="AX42" s="38"/>
      <c r="AY42" s="40">
        <f t="shared" ca="1" si="20"/>
        <v>0</v>
      </c>
      <c r="AZ42" s="7"/>
      <c r="BA42" s="9">
        <f t="shared" ca="1" si="5"/>
        <v>0</v>
      </c>
      <c r="BC42" s="10">
        <f t="shared" ca="1" si="6"/>
        <v>0</v>
      </c>
      <c r="BD42" s="19">
        <f t="shared" si="25"/>
        <v>0</v>
      </c>
      <c r="BE42" s="1">
        <f>IF(BD42=0,0,INDEX(Catégories!$D$20:$R$20,1,'Echantillon (7)'!BD42))</f>
        <v>0</v>
      </c>
      <c r="BF42" s="38">
        <f t="shared" ca="1" si="21"/>
        <v>0</v>
      </c>
    </row>
    <row r="43" spans="1:58" x14ac:dyDescent="0.3">
      <c r="A43" s="53">
        <f t="shared" ca="1" si="22"/>
        <v>22</v>
      </c>
      <c r="B43" s="19">
        <f ca="1">IF(A43=0,0,HLOOKUP(A43-1,OFFSET(Catégories!$D$18:$D$19,0,0,2,Catégories!$C$17),2,TRUE))</f>
        <v>7</v>
      </c>
      <c r="C43" s="19">
        <f ca="1">IF(A43=0,0,A43-OFFSET(Catégories!$D$18,0,B43-1,,))</f>
        <v>4</v>
      </c>
      <c r="F43" s="1" t="str">
        <f ca="1">IF(A43=0,0,INDEX(Catégories!$D$20:$R$20,1,'Echantillon (7)'!B43))</f>
        <v>7. Plastiques</v>
      </c>
      <c r="G43" s="1" t="str">
        <f ca="1">IF(A43=0,0,INDEX(OFFSET(Catégories!$D$21:$D$31,0,0,10,Catégories!$C$17),'Echantillon (7)'!C43,'Echantillon (7)'!B43))</f>
        <v xml:space="preserve">7.4 Bouteilles et flacons en PET </v>
      </c>
      <c r="I43" s="41">
        <v>0</v>
      </c>
      <c r="J43" s="41">
        <v>0</v>
      </c>
      <c r="K43" s="41">
        <f t="shared" si="7"/>
        <v>0</v>
      </c>
      <c r="L43" s="6"/>
      <c r="M43" s="38">
        <f t="shared" si="8"/>
        <v>0</v>
      </c>
      <c r="N43" s="38"/>
      <c r="O43" s="38">
        <f t="shared" si="9"/>
        <v>0</v>
      </c>
      <c r="Q43" s="41">
        <v>0</v>
      </c>
      <c r="R43" s="41">
        <v>0</v>
      </c>
      <c r="S43" s="41">
        <f t="shared" si="10"/>
        <v>0</v>
      </c>
      <c r="T43" s="6"/>
      <c r="U43" s="38">
        <f t="shared" si="11"/>
        <v>0</v>
      </c>
      <c r="V43" s="38"/>
      <c r="W43" s="38">
        <f t="shared" si="12"/>
        <v>0</v>
      </c>
      <c r="Y43" s="41">
        <v>0</v>
      </c>
      <c r="Z43" s="41">
        <v>0</v>
      </c>
      <c r="AA43" s="41">
        <f t="shared" si="13"/>
        <v>0</v>
      </c>
      <c r="AB43" s="6"/>
      <c r="AC43" s="38">
        <f t="shared" si="14"/>
        <v>0</v>
      </c>
      <c r="AD43" s="38"/>
      <c r="AE43" s="38">
        <f t="shared" si="15"/>
        <v>0</v>
      </c>
      <c r="AH43" s="41">
        <f t="shared" si="16"/>
        <v>0</v>
      </c>
      <c r="AI43" s="41">
        <f t="shared" si="2"/>
        <v>0</v>
      </c>
      <c r="AJ43" s="41">
        <f t="shared" si="3"/>
        <v>0</v>
      </c>
      <c r="AK43" s="41">
        <f t="shared" ca="1" si="17"/>
        <v>0</v>
      </c>
      <c r="AL43" s="38">
        <f t="shared" ca="1" si="18"/>
        <v>0</v>
      </c>
      <c r="AO43" s="1" t="str">
        <f ca="1">IF(A43=0,0,INDEX(OFFSET(Catégories!$D$21:$D$31,0,0,10,Catégories!$C$17),'Echantillon (7)'!C43,'Echantillon (7)'!B43))</f>
        <v xml:space="preserve">7.4 Bouteilles et flacons en PET </v>
      </c>
      <c r="AP43" s="38">
        <f t="shared" ca="1" si="4"/>
        <v>0</v>
      </c>
      <c r="AR43" s="19">
        <f t="shared" si="23"/>
        <v>0</v>
      </c>
      <c r="AS43" s="1">
        <f>IF(AR43=0,0,INDEX(Catégories!$D$20:$R$20,1,'Echantillon (7)'!AR43))</f>
        <v>0</v>
      </c>
      <c r="AT43" s="38">
        <f t="shared" ca="1" si="19"/>
        <v>0</v>
      </c>
      <c r="AU43" s="19">
        <f t="shared" si="24"/>
        <v>0</v>
      </c>
      <c r="AV43" s="1">
        <f>IF(AU43=0,0,INDEX(Catégories!$D$20:$R$20,1,'Echantillon (7)'!AU43))</f>
        <v>0</v>
      </c>
      <c r="AW43" s="38">
        <f t="shared" ca="1" si="26"/>
        <v>0</v>
      </c>
      <c r="AX43" s="38"/>
      <c r="AY43" s="40">
        <f t="shared" ca="1" si="20"/>
        <v>0</v>
      </c>
      <c r="AZ43" s="7"/>
      <c r="BA43" s="9">
        <f t="shared" ca="1" si="5"/>
        <v>0</v>
      </c>
      <c r="BC43" s="10">
        <f t="shared" ca="1" si="6"/>
        <v>0</v>
      </c>
      <c r="BD43" s="19">
        <f t="shared" si="25"/>
        <v>0</v>
      </c>
      <c r="BE43" s="1">
        <f>IF(BD43=0,0,INDEX(Catégories!$D$20:$R$20,1,'Echantillon (7)'!BD43))</f>
        <v>0</v>
      </c>
      <c r="BF43" s="38">
        <f t="shared" ca="1" si="21"/>
        <v>0</v>
      </c>
    </row>
    <row r="44" spans="1:58" x14ac:dyDescent="0.3">
      <c r="A44" s="53">
        <f t="shared" ca="1" si="22"/>
        <v>23</v>
      </c>
      <c r="B44" s="19">
        <f ca="1">IF(A44=0,0,HLOOKUP(A44-1,OFFSET(Catégories!$D$18:$D$19,0,0,2,Catégories!$C$17),2,TRUE))</f>
        <v>7</v>
      </c>
      <c r="C44" s="19">
        <f ca="1">IF(A44=0,0,A44-OFFSET(Catégories!$D$18,0,B44-1,,))</f>
        <v>5</v>
      </c>
      <c r="F44" s="1" t="str">
        <f ca="1">IF(A44=0,0,INDEX(Catégories!$D$20:$R$20,1,'Echantillon (7)'!B44))</f>
        <v>7. Plastiques</v>
      </c>
      <c r="G44" s="1" t="str">
        <f ca="1">IF(A44=0,0,INDEX(OFFSET(Catégories!$D$21:$D$31,0,0,10,Catégories!$C$17),'Echantillon (7)'!C44,'Echantillon (7)'!B44))</f>
        <v>7.5 Bouteilles et flacons polyoléfines</v>
      </c>
      <c r="I44" s="41">
        <v>0</v>
      </c>
      <c r="J44" s="41">
        <v>0</v>
      </c>
      <c r="K44" s="41">
        <f t="shared" si="7"/>
        <v>0</v>
      </c>
      <c r="L44" s="6"/>
      <c r="M44" s="38">
        <f t="shared" si="8"/>
        <v>0</v>
      </c>
      <c r="N44" s="38"/>
      <c r="O44" s="38">
        <f t="shared" si="9"/>
        <v>0</v>
      </c>
      <c r="Q44" s="41">
        <v>0</v>
      </c>
      <c r="R44" s="41">
        <v>0</v>
      </c>
      <c r="S44" s="41">
        <f t="shared" si="10"/>
        <v>0</v>
      </c>
      <c r="T44" s="6"/>
      <c r="U44" s="38">
        <f t="shared" si="11"/>
        <v>0</v>
      </c>
      <c r="V44" s="38"/>
      <c r="W44" s="38">
        <f t="shared" si="12"/>
        <v>0</v>
      </c>
      <c r="Y44" s="41">
        <v>0</v>
      </c>
      <c r="Z44" s="41">
        <v>0</v>
      </c>
      <c r="AA44" s="41">
        <f t="shared" si="13"/>
        <v>0</v>
      </c>
      <c r="AB44" s="6"/>
      <c r="AC44" s="38">
        <f t="shared" si="14"/>
        <v>0</v>
      </c>
      <c r="AD44" s="38"/>
      <c r="AE44" s="38">
        <f t="shared" si="15"/>
        <v>0</v>
      </c>
      <c r="AH44" s="41">
        <f t="shared" si="16"/>
        <v>0</v>
      </c>
      <c r="AI44" s="41">
        <f t="shared" si="2"/>
        <v>0</v>
      </c>
      <c r="AJ44" s="41">
        <f t="shared" si="3"/>
        <v>0</v>
      </c>
      <c r="AK44" s="41">
        <f t="shared" ca="1" si="17"/>
        <v>0</v>
      </c>
      <c r="AL44" s="38">
        <f t="shared" ca="1" si="18"/>
        <v>0</v>
      </c>
      <c r="AO44" s="1" t="str">
        <f ca="1">IF(A44=0,0,INDEX(OFFSET(Catégories!$D$21:$D$31,0,0,10,Catégories!$C$17),'Echantillon (7)'!C44,'Echantillon (7)'!B44))</f>
        <v>7.5 Bouteilles et flacons polyoléfines</v>
      </c>
      <c r="AP44" s="38">
        <f t="shared" ca="1" si="4"/>
        <v>0</v>
      </c>
      <c r="AT44" s="38">
        <f t="shared" ca="1" si="19"/>
        <v>0</v>
      </c>
      <c r="AW44" s="36"/>
      <c r="AX44" s="36"/>
      <c r="AY44" s="40">
        <f t="shared" si="20"/>
        <v>0</v>
      </c>
      <c r="BA44" s="9">
        <f t="shared" ca="1" si="5"/>
        <v>0</v>
      </c>
      <c r="BC44" s="10">
        <f t="shared" ca="1" si="6"/>
        <v>0</v>
      </c>
      <c r="BF44" s="38">
        <f t="shared" ca="1" si="21"/>
        <v>0</v>
      </c>
    </row>
    <row r="45" spans="1:58" x14ac:dyDescent="0.3">
      <c r="A45" s="53">
        <f t="shared" ca="1" si="22"/>
        <v>24</v>
      </c>
      <c r="B45" s="19">
        <f ca="1">IF(A45=0,0,HLOOKUP(A45-1,OFFSET(Catégories!$D$18:$D$19,0,0,2,Catégories!$C$17),2,TRUE))</f>
        <v>7</v>
      </c>
      <c r="C45" s="19">
        <f ca="1">IF(A45=0,0,A45-OFFSET(Catégories!$D$18,0,B45-1,,))</f>
        <v>6</v>
      </c>
      <c r="F45" s="1" t="str">
        <f ca="1">IF(A45=0,0,INDEX(Catégories!$D$20:$R$20,1,'Echantillon (7)'!B45))</f>
        <v>7. Plastiques</v>
      </c>
      <c r="G45" s="1" t="str">
        <f ca="1">IF(A45=0,0,INDEX(OFFSET(Catégories!$D$21:$D$31,0,0,10,Catégories!$C$17),'Echantillon (7)'!C45,'Echantillon (7)'!B45))</f>
        <v>7.6 Emballage polystyrène expansé</v>
      </c>
      <c r="I45" s="41">
        <v>0</v>
      </c>
      <c r="J45" s="41">
        <v>0</v>
      </c>
      <c r="K45" s="41">
        <f t="shared" si="7"/>
        <v>0</v>
      </c>
      <c r="L45" s="6"/>
      <c r="M45" s="38">
        <f t="shared" si="8"/>
        <v>0</v>
      </c>
      <c r="N45" s="38"/>
      <c r="O45" s="38">
        <f t="shared" si="9"/>
        <v>0</v>
      </c>
      <c r="Q45" s="41">
        <v>0</v>
      </c>
      <c r="R45" s="41">
        <v>0</v>
      </c>
      <c r="S45" s="41">
        <f t="shared" si="10"/>
        <v>0</v>
      </c>
      <c r="T45" s="6"/>
      <c r="U45" s="38">
        <f t="shared" si="11"/>
        <v>0</v>
      </c>
      <c r="V45" s="38"/>
      <c r="W45" s="38">
        <f t="shared" si="12"/>
        <v>0</v>
      </c>
      <c r="Y45" s="41">
        <v>0</v>
      </c>
      <c r="Z45" s="41">
        <v>0</v>
      </c>
      <c r="AA45" s="41">
        <f t="shared" si="13"/>
        <v>0</v>
      </c>
      <c r="AB45" s="6"/>
      <c r="AC45" s="38">
        <f t="shared" si="14"/>
        <v>0</v>
      </c>
      <c r="AD45" s="38"/>
      <c r="AE45" s="38">
        <f t="shared" si="15"/>
        <v>0</v>
      </c>
      <c r="AH45" s="41">
        <f t="shared" si="16"/>
        <v>0</v>
      </c>
      <c r="AI45" s="41">
        <f t="shared" si="2"/>
        <v>0</v>
      </c>
      <c r="AJ45" s="41">
        <f t="shared" si="3"/>
        <v>0</v>
      </c>
      <c r="AK45" s="41">
        <f t="shared" ca="1" si="17"/>
        <v>0</v>
      </c>
      <c r="AL45" s="38">
        <f t="shared" ca="1" si="18"/>
        <v>0</v>
      </c>
      <c r="AO45" s="1" t="str">
        <f ca="1">IF(A45=0,0,INDEX(OFFSET(Catégories!$D$21:$D$31,0,0,10,Catégories!$C$17),'Echantillon (7)'!C45,'Echantillon (7)'!B45))</f>
        <v>7.6 Emballage polystyrène expansé</v>
      </c>
      <c r="AP45" s="38">
        <f t="shared" ca="1" si="4"/>
        <v>0</v>
      </c>
      <c r="AT45" s="38">
        <f t="shared" ca="1" si="19"/>
        <v>0</v>
      </c>
      <c r="AW45" s="36"/>
      <c r="AX45" s="36"/>
      <c r="AY45" s="40">
        <f t="shared" si="20"/>
        <v>0</v>
      </c>
      <c r="BA45" s="9">
        <f t="shared" ca="1" si="5"/>
        <v>0</v>
      </c>
      <c r="BC45" s="10">
        <f t="shared" ca="1" si="6"/>
        <v>0</v>
      </c>
      <c r="BF45" s="38">
        <f t="shared" ca="1" si="21"/>
        <v>0</v>
      </c>
    </row>
    <row r="46" spans="1:58" x14ac:dyDescent="0.3">
      <c r="A46" s="53">
        <f t="shared" ca="1" si="22"/>
        <v>25</v>
      </c>
      <c r="B46" s="19">
        <f ca="1">IF(A46=0,0,HLOOKUP(A46-1,OFFSET(Catégories!$D$18:$D$19,0,0,2,Catégories!$C$17),2,TRUE))</f>
        <v>7</v>
      </c>
      <c r="C46" s="19">
        <f ca="1">IF(A46=0,0,A46-OFFSET(Catégories!$D$18,0,B46-1,,))</f>
        <v>7</v>
      </c>
      <c r="F46" s="1" t="str">
        <f ca="1">IF(A46=0,0,INDEX(Catégories!$D$20:$R$20,1,'Echantillon (7)'!B46))</f>
        <v>7. Plastiques</v>
      </c>
      <c r="G46" s="1" t="str">
        <f ca="1">IF(A46=0,0,INDEX(OFFSET(Catégories!$D$21:$D$31,0,0,10,Catégories!$C$17),'Echantillon (7)'!C46,'Echantillon (7)'!B46))</f>
        <v>7.7 Autres emballages plastiques</v>
      </c>
      <c r="I46" s="41">
        <v>0</v>
      </c>
      <c r="J46" s="41">
        <v>0</v>
      </c>
      <c r="K46" s="41">
        <f t="shared" si="7"/>
        <v>0</v>
      </c>
      <c r="L46" s="6"/>
      <c r="M46" s="38">
        <f t="shared" si="8"/>
        <v>0</v>
      </c>
      <c r="N46" s="38"/>
      <c r="O46" s="38">
        <f t="shared" si="9"/>
        <v>0</v>
      </c>
      <c r="Q46" s="41">
        <v>0</v>
      </c>
      <c r="R46" s="41">
        <v>0</v>
      </c>
      <c r="S46" s="41">
        <f t="shared" si="10"/>
        <v>0</v>
      </c>
      <c r="T46" s="6"/>
      <c r="U46" s="38">
        <f t="shared" si="11"/>
        <v>0</v>
      </c>
      <c r="V46" s="38"/>
      <c r="W46" s="38">
        <f t="shared" si="12"/>
        <v>0</v>
      </c>
      <c r="Y46" s="41">
        <v>0</v>
      </c>
      <c r="Z46" s="41">
        <v>0</v>
      </c>
      <c r="AA46" s="41">
        <f t="shared" si="13"/>
        <v>0</v>
      </c>
      <c r="AB46" s="6"/>
      <c r="AC46" s="38">
        <f t="shared" si="14"/>
        <v>0</v>
      </c>
      <c r="AD46" s="38"/>
      <c r="AE46" s="38">
        <f t="shared" si="15"/>
        <v>0</v>
      </c>
      <c r="AH46" s="41">
        <f t="shared" si="16"/>
        <v>0</v>
      </c>
      <c r="AI46" s="41">
        <f t="shared" si="2"/>
        <v>0</v>
      </c>
      <c r="AJ46" s="41">
        <f t="shared" si="3"/>
        <v>0</v>
      </c>
      <c r="AK46" s="41">
        <f t="shared" ca="1" si="17"/>
        <v>0</v>
      </c>
      <c r="AL46" s="38">
        <f t="shared" ca="1" si="18"/>
        <v>0</v>
      </c>
      <c r="AO46" s="1" t="str">
        <f ca="1">IF(A46=0,0,INDEX(OFFSET(Catégories!$D$21:$D$31,0,0,10,Catégories!$C$17),'Echantillon (7)'!C46,'Echantillon (7)'!B46))</f>
        <v>7.7 Autres emballages plastiques</v>
      </c>
      <c r="AP46" s="38">
        <f t="shared" ca="1" si="4"/>
        <v>0</v>
      </c>
      <c r="AT46" s="38">
        <f t="shared" ca="1" si="19"/>
        <v>0</v>
      </c>
      <c r="AW46" s="36"/>
      <c r="AX46" s="36"/>
      <c r="AY46" s="40">
        <f t="shared" si="20"/>
        <v>0</v>
      </c>
      <c r="BA46" s="9">
        <f t="shared" ca="1" si="5"/>
        <v>0</v>
      </c>
      <c r="BC46" s="10">
        <f t="shared" ca="1" si="6"/>
        <v>0</v>
      </c>
      <c r="BF46" s="38">
        <f t="shared" ca="1" si="21"/>
        <v>0</v>
      </c>
    </row>
    <row r="47" spans="1:58" x14ac:dyDescent="0.3">
      <c r="A47" s="53">
        <f t="shared" ca="1" si="22"/>
        <v>26</v>
      </c>
      <c r="B47" s="19">
        <f ca="1">IF(A47=0,0,HLOOKUP(A47-1,OFFSET(Catégories!$D$18:$D$19,0,0,2,Catégories!$C$17),2,TRUE))</f>
        <v>7</v>
      </c>
      <c r="C47" s="19">
        <f ca="1">IF(A47=0,0,A47-OFFSET(Catégories!$D$18,0,B47-1,,))</f>
        <v>8</v>
      </c>
      <c r="F47" s="1" t="str">
        <f ca="1">IF(A47=0,0,INDEX(Catégories!$D$20:$R$20,1,'Echantillon (7)'!B47))</f>
        <v>7. Plastiques</v>
      </c>
      <c r="G47" s="1" t="str">
        <f ca="1">IF(A47=0,0,INDEX(OFFSET(Catégories!$D$21:$D$31,0,0,10,Catégories!$C$17),'Echantillon (7)'!C47,'Echantillon (7)'!B47))</f>
        <v>7.8 Autres plastiques</v>
      </c>
      <c r="I47" s="41">
        <v>0</v>
      </c>
      <c r="J47" s="41">
        <v>0</v>
      </c>
      <c r="K47" s="41">
        <f t="shared" si="7"/>
        <v>0</v>
      </c>
      <c r="L47" s="6"/>
      <c r="M47" s="38">
        <f t="shared" si="8"/>
        <v>0</v>
      </c>
      <c r="N47" s="38"/>
      <c r="O47" s="38">
        <f t="shared" si="9"/>
        <v>0</v>
      </c>
      <c r="Q47" s="41">
        <v>0</v>
      </c>
      <c r="R47" s="41">
        <v>0</v>
      </c>
      <c r="S47" s="41">
        <f t="shared" si="10"/>
        <v>0</v>
      </c>
      <c r="T47" s="6"/>
      <c r="U47" s="38">
        <f t="shared" si="11"/>
        <v>0</v>
      </c>
      <c r="V47" s="38"/>
      <c r="W47" s="38">
        <f t="shared" si="12"/>
        <v>0</v>
      </c>
      <c r="Y47" s="41">
        <v>0</v>
      </c>
      <c r="Z47" s="41">
        <v>0</v>
      </c>
      <c r="AA47" s="41">
        <f t="shared" si="13"/>
        <v>0</v>
      </c>
      <c r="AB47" s="6"/>
      <c r="AC47" s="38">
        <f t="shared" si="14"/>
        <v>0</v>
      </c>
      <c r="AD47" s="38"/>
      <c r="AE47" s="38">
        <f t="shared" si="15"/>
        <v>0</v>
      </c>
      <c r="AH47" s="41">
        <f t="shared" si="16"/>
        <v>0</v>
      </c>
      <c r="AI47" s="41">
        <f t="shared" si="2"/>
        <v>0</v>
      </c>
      <c r="AJ47" s="41">
        <f t="shared" si="3"/>
        <v>0</v>
      </c>
      <c r="AK47" s="41">
        <f t="shared" ca="1" si="17"/>
        <v>0</v>
      </c>
      <c r="AL47" s="38">
        <f t="shared" ca="1" si="18"/>
        <v>0</v>
      </c>
      <c r="AO47" s="1" t="str">
        <f ca="1">IF(A47=0,0,INDEX(OFFSET(Catégories!$D$21:$D$31,0,0,10,Catégories!$C$17),'Echantillon (7)'!C47,'Echantillon (7)'!B47))</f>
        <v>7.8 Autres plastiques</v>
      </c>
      <c r="AP47" s="38">
        <f t="shared" ca="1" si="4"/>
        <v>0</v>
      </c>
      <c r="AT47" s="38">
        <f t="shared" ca="1" si="19"/>
        <v>0</v>
      </c>
      <c r="AW47" s="36"/>
      <c r="AX47" s="36"/>
      <c r="AY47" s="40">
        <f t="shared" si="20"/>
        <v>0</v>
      </c>
      <c r="BA47" s="9">
        <f t="shared" ca="1" si="5"/>
        <v>0</v>
      </c>
      <c r="BC47" s="10">
        <f t="shared" ca="1" si="6"/>
        <v>0</v>
      </c>
      <c r="BF47" s="38">
        <f t="shared" ca="1" si="21"/>
        <v>0</v>
      </c>
    </row>
    <row r="48" spans="1:58" x14ac:dyDescent="0.3">
      <c r="A48" s="53">
        <f t="shared" ca="1" si="22"/>
        <v>27</v>
      </c>
      <c r="B48" s="19">
        <f ca="1">IF(A48=0,0,HLOOKUP(A48-1,OFFSET(Catégories!$D$18:$D$19,0,0,2,Catégories!$C$17),2,TRUE))</f>
        <v>8</v>
      </c>
      <c r="C48" s="19">
        <f ca="1">IF(A48=0,0,A48-OFFSET(Catégories!$D$18,0,B48-1,,))</f>
        <v>1</v>
      </c>
      <c r="F48" s="1" t="str">
        <f ca="1">IF(A48=0,0,INDEX(Catégories!$D$20:$R$20,1,'Echantillon (7)'!B48))</f>
        <v>8. Combustibles non classés</v>
      </c>
      <c r="G48" s="1" t="str">
        <f ca="1">IF(A48=0,0,INDEX(OFFSET(Catégories!$D$21:$D$31,0,0,10,Catégories!$C$17),'Echantillon (7)'!C48,'Echantillon (7)'!B48))</f>
        <v>8.1 Emballages en bois</v>
      </c>
      <c r="I48" s="41">
        <v>0</v>
      </c>
      <c r="J48" s="41">
        <v>0</v>
      </c>
      <c r="K48" s="41">
        <f t="shared" si="7"/>
        <v>0</v>
      </c>
      <c r="L48" s="6"/>
      <c r="M48" s="38">
        <f t="shared" si="8"/>
        <v>0</v>
      </c>
      <c r="N48" s="38"/>
      <c r="O48" s="38">
        <f t="shared" si="9"/>
        <v>0</v>
      </c>
      <c r="Q48" s="41">
        <v>0</v>
      </c>
      <c r="R48" s="41">
        <v>0</v>
      </c>
      <c r="S48" s="41">
        <f t="shared" si="10"/>
        <v>0</v>
      </c>
      <c r="T48" s="6"/>
      <c r="U48" s="38">
        <f t="shared" si="11"/>
        <v>0</v>
      </c>
      <c r="V48" s="38"/>
      <c r="W48" s="38">
        <f t="shared" si="12"/>
        <v>0</v>
      </c>
      <c r="Y48" s="41">
        <v>0</v>
      </c>
      <c r="Z48" s="41">
        <v>0</v>
      </c>
      <c r="AA48" s="41">
        <f t="shared" si="13"/>
        <v>0</v>
      </c>
      <c r="AB48" s="6"/>
      <c r="AC48" s="38">
        <f t="shared" si="14"/>
        <v>0</v>
      </c>
      <c r="AD48" s="38"/>
      <c r="AE48" s="38">
        <f t="shared" si="15"/>
        <v>0</v>
      </c>
      <c r="AH48" s="41">
        <f t="shared" si="16"/>
        <v>0</v>
      </c>
      <c r="AI48" s="41">
        <f t="shared" si="2"/>
        <v>0</v>
      </c>
      <c r="AJ48" s="41">
        <f t="shared" si="3"/>
        <v>0</v>
      </c>
      <c r="AK48" s="41">
        <f t="shared" ca="1" si="17"/>
        <v>0</v>
      </c>
      <c r="AL48" s="38">
        <f t="shared" ca="1" si="18"/>
        <v>0</v>
      </c>
      <c r="AO48" s="1" t="str">
        <f ca="1">IF(A48=0,0,INDEX(OFFSET(Catégories!$D$21:$D$31,0,0,10,Catégories!$C$17),'Echantillon (7)'!C48,'Echantillon (7)'!B48))</f>
        <v>8.1 Emballages en bois</v>
      </c>
      <c r="AP48" s="38">
        <f t="shared" ca="1" si="4"/>
        <v>0</v>
      </c>
      <c r="AT48" s="38">
        <f t="shared" ca="1" si="19"/>
        <v>0</v>
      </c>
      <c r="AW48" s="36"/>
      <c r="AX48" s="36"/>
      <c r="AY48" s="40">
        <f t="shared" si="20"/>
        <v>0</v>
      </c>
      <c r="BA48" s="9">
        <f t="shared" ca="1" si="5"/>
        <v>0</v>
      </c>
      <c r="BC48" s="10">
        <f t="shared" ca="1" si="6"/>
        <v>0</v>
      </c>
      <c r="BF48" s="38">
        <f t="shared" ca="1" si="21"/>
        <v>0</v>
      </c>
    </row>
    <row r="49" spans="1:58" x14ac:dyDescent="0.3">
      <c r="A49" s="53">
        <f t="shared" ca="1" si="22"/>
        <v>28</v>
      </c>
      <c r="B49" s="19">
        <f ca="1">IF(A49=0,0,HLOOKUP(A49-1,OFFSET(Catégories!$D$18:$D$19,0,0,2,Catégories!$C$17),2,TRUE))</f>
        <v>8</v>
      </c>
      <c r="C49" s="19">
        <f ca="1">IF(A49=0,0,A49-OFFSET(Catégories!$D$18,0,B49-1,,))</f>
        <v>2</v>
      </c>
      <c r="F49" s="1" t="str">
        <f ca="1">IF(A49=0,0,INDEX(Catégories!$D$20:$R$20,1,'Echantillon (7)'!B49))</f>
        <v>8. Combustibles non classés</v>
      </c>
      <c r="G49" s="1" t="str">
        <f ca="1">IF(A49=0,0,INDEX(OFFSET(Catégories!$D$21:$D$31,0,0,10,Catégories!$C$17),'Echantillon (7)'!C49,'Echantillon (7)'!B49))</f>
        <v>8.2 Autres combustibles</v>
      </c>
      <c r="I49" s="41">
        <v>0</v>
      </c>
      <c r="J49" s="41">
        <v>0</v>
      </c>
      <c r="K49" s="41">
        <f t="shared" si="7"/>
        <v>0</v>
      </c>
      <c r="L49" s="6"/>
      <c r="M49" s="38">
        <f t="shared" si="8"/>
        <v>0</v>
      </c>
      <c r="N49" s="38"/>
      <c r="O49" s="38">
        <f t="shared" si="9"/>
        <v>0</v>
      </c>
      <c r="Q49" s="41">
        <v>0</v>
      </c>
      <c r="R49" s="41">
        <v>0</v>
      </c>
      <c r="S49" s="41">
        <f t="shared" si="10"/>
        <v>0</v>
      </c>
      <c r="T49" s="6"/>
      <c r="U49" s="38">
        <f t="shared" si="11"/>
        <v>0</v>
      </c>
      <c r="V49" s="38"/>
      <c r="W49" s="38">
        <f t="shared" si="12"/>
        <v>0</v>
      </c>
      <c r="Y49" s="41">
        <v>0</v>
      </c>
      <c r="Z49" s="41">
        <v>0</v>
      </c>
      <c r="AA49" s="41">
        <f t="shared" si="13"/>
        <v>0</v>
      </c>
      <c r="AB49" s="6"/>
      <c r="AC49" s="38">
        <f t="shared" si="14"/>
        <v>0</v>
      </c>
      <c r="AD49" s="38"/>
      <c r="AE49" s="38">
        <f t="shared" si="15"/>
        <v>0</v>
      </c>
      <c r="AH49" s="41">
        <f t="shared" si="16"/>
        <v>0</v>
      </c>
      <c r="AI49" s="41">
        <f t="shared" si="2"/>
        <v>0</v>
      </c>
      <c r="AJ49" s="41">
        <f t="shared" si="3"/>
        <v>0</v>
      </c>
      <c r="AK49" s="41">
        <f t="shared" ca="1" si="17"/>
        <v>0</v>
      </c>
      <c r="AL49" s="38">
        <f t="shared" ca="1" si="18"/>
        <v>0</v>
      </c>
      <c r="AO49" s="1" t="str">
        <f ca="1">IF(A49=0,0,INDEX(OFFSET(Catégories!$D$21:$D$31,0,0,10,Catégories!$C$17),'Echantillon (7)'!C49,'Echantillon (7)'!B49))</f>
        <v>8.2 Autres combustibles</v>
      </c>
      <c r="AP49" s="38">
        <f t="shared" ca="1" si="4"/>
        <v>0</v>
      </c>
      <c r="AT49" s="38">
        <f t="shared" ca="1" si="19"/>
        <v>0</v>
      </c>
      <c r="AW49" s="36"/>
      <c r="AX49" s="36"/>
      <c r="AY49" s="40">
        <f t="shared" si="20"/>
        <v>0</v>
      </c>
      <c r="BA49" s="9">
        <f t="shared" ca="1" si="5"/>
        <v>0</v>
      </c>
      <c r="BC49" s="10">
        <f t="shared" ca="1" si="6"/>
        <v>0</v>
      </c>
      <c r="BF49" s="38">
        <f t="shared" ca="1" si="21"/>
        <v>0</v>
      </c>
    </row>
    <row r="50" spans="1:58" x14ac:dyDescent="0.3">
      <c r="A50" s="53">
        <f t="shared" ca="1" si="22"/>
        <v>29</v>
      </c>
      <c r="B50" s="19">
        <f ca="1">IF(A50=0,0,HLOOKUP(A50-1,OFFSET(Catégories!$D$18:$D$19,0,0,2,Catégories!$C$17),2,TRUE))</f>
        <v>9</v>
      </c>
      <c r="C50" s="19">
        <f ca="1">IF(A50=0,0,A50-OFFSET(Catégories!$D$18,0,B50-1,,))</f>
        <v>1</v>
      </c>
      <c r="F50" s="1" t="str">
        <f ca="1">IF(A50=0,0,INDEX(Catégories!$D$20:$R$20,1,'Echantillon (7)'!B50))</f>
        <v>9. Verre</v>
      </c>
      <c r="G50" s="1" t="str">
        <f ca="1">IF(A50=0,0,INDEX(OFFSET(Catégories!$D$21:$D$31,0,0,10,Catégories!$C$17),'Echantillon (7)'!C50,'Echantillon (7)'!B50))</f>
        <v>9.1 Emballages en verre incolore</v>
      </c>
      <c r="I50" s="41">
        <v>0</v>
      </c>
      <c r="J50" s="41">
        <v>0</v>
      </c>
      <c r="K50" s="41">
        <f t="shared" si="7"/>
        <v>0</v>
      </c>
      <c r="L50" s="6"/>
      <c r="M50" s="38">
        <f t="shared" si="8"/>
        <v>0</v>
      </c>
      <c r="N50" s="38"/>
      <c r="O50" s="38">
        <f t="shared" si="9"/>
        <v>0</v>
      </c>
      <c r="Q50" s="41">
        <v>0</v>
      </c>
      <c r="R50" s="41">
        <v>0</v>
      </c>
      <c r="S50" s="41">
        <f t="shared" si="10"/>
        <v>0</v>
      </c>
      <c r="T50" s="6"/>
      <c r="U50" s="38">
        <f t="shared" si="11"/>
        <v>0</v>
      </c>
      <c r="V50" s="38"/>
      <c r="W50" s="38">
        <f t="shared" si="12"/>
        <v>0</v>
      </c>
      <c r="Y50" s="41">
        <v>0</v>
      </c>
      <c r="Z50" s="41">
        <v>0</v>
      </c>
      <c r="AA50" s="41">
        <f t="shared" si="13"/>
        <v>0</v>
      </c>
      <c r="AB50" s="6"/>
      <c r="AC50" s="38">
        <f t="shared" si="14"/>
        <v>0</v>
      </c>
      <c r="AD50" s="38"/>
      <c r="AE50" s="38">
        <f t="shared" si="15"/>
        <v>0</v>
      </c>
      <c r="AH50" s="41">
        <f t="shared" si="16"/>
        <v>0</v>
      </c>
      <c r="AI50" s="41">
        <f t="shared" si="2"/>
        <v>0</v>
      </c>
      <c r="AJ50" s="41">
        <f t="shared" si="3"/>
        <v>0</v>
      </c>
      <c r="AK50" s="41">
        <f t="shared" ca="1" si="17"/>
        <v>0</v>
      </c>
      <c r="AL50" s="38">
        <f t="shared" ca="1" si="18"/>
        <v>0</v>
      </c>
      <c r="AO50" s="1" t="str">
        <f ca="1">IF(A50=0,0,INDEX(OFFSET(Catégories!$D$21:$D$31,0,0,10,Catégories!$C$17),'Echantillon (7)'!C50,'Echantillon (7)'!B50))</f>
        <v>9.1 Emballages en verre incolore</v>
      </c>
      <c r="AP50" s="38">
        <f t="shared" ca="1" si="4"/>
        <v>0</v>
      </c>
      <c r="AT50" s="38">
        <f t="shared" ca="1" si="19"/>
        <v>0</v>
      </c>
      <c r="AW50" s="36"/>
      <c r="AX50" s="36"/>
      <c r="AY50" s="40">
        <f t="shared" si="20"/>
        <v>0</v>
      </c>
      <c r="BA50" s="9">
        <f t="shared" ca="1" si="5"/>
        <v>0</v>
      </c>
      <c r="BC50" s="10">
        <f t="shared" ca="1" si="6"/>
        <v>0</v>
      </c>
      <c r="BF50" s="38">
        <f t="shared" ca="1" si="21"/>
        <v>0</v>
      </c>
    </row>
    <row r="51" spans="1:58" x14ac:dyDescent="0.3">
      <c r="A51" s="53">
        <f t="shared" ca="1" si="22"/>
        <v>30</v>
      </c>
      <c r="B51" s="19">
        <f ca="1">IF(A51=0,0,HLOOKUP(A51-1,OFFSET(Catégories!$D$18:$D$19,0,0,2,Catégories!$C$17),2,TRUE))</f>
        <v>9</v>
      </c>
      <c r="C51" s="19">
        <f ca="1">IF(A51=0,0,A51-OFFSET(Catégories!$D$18,0,B51-1,,))</f>
        <v>2</v>
      </c>
      <c r="F51" s="1" t="str">
        <f ca="1">IF(A51=0,0,INDEX(Catégories!$D$20:$R$20,1,'Echantillon (7)'!B51))</f>
        <v>9. Verre</v>
      </c>
      <c r="G51" s="1" t="str">
        <f ca="1">IF(A51=0,0,INDEX(OFFSET(Catégories!$D$21:$D$31,0,0,10,Catégories!$C$17),'Echantillon (7)'!C51,'Echantillon (7)'!B51))</f>
        <v xml:space="preserve">9.2 Emballages en verre de couleur </v>
      </c>
      <c r="I51" s="41">
        <v>0</v>
      </c>
      <c r="J51" s="41">
        <v>0</v>
      </c>
      <c r="K51" s="41">
        <f t="shared" si="7"/>
        <v>0</v>
      </c>
      <c r="L51" s="6"/>
      <c r="M51" s="38">
        <f t="shared" si="8"/>
        <v>0</v>
      </c>
      <c r="N51" s="38"/>
      <c r="O51" s="38">
        <f t="shared" si="9"/>
        <v>0</v>
      </c>
      <c r="Q51" s="41">
        <v>0</v>
      </c>
      <c r="R51" s="41">
        <v>0</v>
      </c>
      <c r="S51" s="41">
        <f t="shared" si="10"/>
        <v>0</v>
      </c>
      <c r="T51" s="6"/>
      <c r="U51" s="38">
        <f t="shared" si="11"/>
        <v>0</v>
      </c>
      <c r="V51" s="38"/>
      <c r="W51" s="38">
        <f t="shared" si="12"/>
        <v>0</v>
      </c>
      <c r="Y51" s="41">
        <v>0</v>
      </c>
      <c r="Z51" s="41">
        <v>0</v>
      </c>
      <c r="AA51" s="41">
        <f t="shared" si="13"/>
        <v>0</v>
      </c>
      <c r="AB51" s="6"/>
      <c r="AC51" s="38">
        <f t="shared" si="14"/>
        <v>0</v>
      </c>
      <c r="AD51" s="38"/>
      <c r="AE51" s="38">
        <f t="shared" si="15"/>
        <v>0</v>
      </c>
      <c r="AH51" s="41">
        <f t="shared" si="16"/>
        <v>0</v>
      </c>
      <c r="AI51" s="41">
        <f t="shared" si="2"/>
        <v>0</v>
      </c>
      <c r="AJ51" s="41">
        <f t="shared" si="3"/>
        <v>0</v>
      </c>
      <c r="AK51" s="41">
        <f t="shared" ca="1" si="17"/>
        <v>0</v>
      </c>
      <c r="AL51" s="38">
        <f t="shared" ca="1" si="18"/>
        <v>0</v>
      </c>
      <c r="AO51" s="1" t="str">
        <f ca="1">IF(A51=0,0,INDEX(OFFSET(Catégories!$D$21:$D$31,0,0,10,Catégories!$C$17),'Echantillon (7)'!C51,'Echantillon (7)'!B51))</f>
        <v xml:space="preserve">9.2 Emballages en verre de couleur </v>
      </c>
      <c r="AP51" s="38">
        <f t="shared" ca="1" si="4"/>
        <v>0</v>
      </c>
      <c r="AT51" s="38">
        <f t="shared" ca="1" si="19"/>
        <v>0</v>
      </c>
      <c r="AW51" s="36"/>
      <c r="AX51" s="36"/>
      <c r="AY51" s="40">
        <f t="shared" si="20"/>
        <v>0</v>
      </c>
      <c r="BA51" s="9">
        <f t="shared" ca="1" si="5"/>
        <v>0</v>
      </c>
      <c r="BC51" s="10">
        <f t="shared" ca="1" si="6"/>
        <v>0</v>
      </c>
      <c r="BF51" s="38">
        <f t="shared" ca="1" si="21"/>
        <v>0</v>
      </c>
    </row>
    <row r="52" spans="1:58" x14ac:dyDescent="0.3">
      <c r="A52" s="53">
        <f t="shared" ca="1" si="22"/>
        <v>31</v>
      </c>
      <c r="B52" s="19">
        <f ca="1">IF(A52=0,0,HLOOKUP(A52-1,OFFSET(Catégories!$D$18:$D$19,0,0,2,Catégories!$C$17),2,TRUE))</f>
        <v>9</v>
      </c>
      <c r="C52" s="19">
        <f ca="1">IF(A52=0,0,A52-OFFSET(Catégories!$D$18,0,B52-1,,))</f>
        <v>3</v>
      </c>
      <c r="F52" s="1" t="str">
        <f ca="1">IF(A52=0,0,INDEX(Catégories!$D$20:$R$20,1,'Echantillon (7)'!B52))</f>
        <v>9. Verre</v>
      </c>
      <c r="G52" s="1" t="str">
        <f ca="1">IF(A52=0,0,INDEX(OFFSET(Catégories!$D$21:$D$31,0,0,10,Catégories!$C$17),'Echantillon (7)'!C52,'Echantillon (7)'!B52))</f>
        <v>9.3 Autres verres</v>
      </c>
      <c r="I52" s="41">
        <v>0</v>
      </c>
      <c r="J52" s="41">
        <v>0</v>
      </c>
      <c r="K52" s="41">
        <f t="shared" si="7"/>
        <v>0</v>
      </c>
      <c r="L52" s="6"/>
      <c r="M52" s="38">
        <f t="shared" si="8"/>
        <v>0</v>
      </c>
      <c r="N52" s="38"/>
      <c r="O52" s="38">
        <f t="shared" si="9"/>
        <v>0</v>
      </c>
      <c r="Q52" s="41">
        <v>0</v>
      </c>
      <c r="R52" s="41">
        <v>0</v>
      </c>
      <c r="S52" s="41">
        <f t="shared" si="10"/>
        <v>0</v>
      </c>
      <c r="T52" s="6"/>
      <c r="U52" s="38">
        <f t="shared" si="11"/>
        <v>0</v>
      </c>
      <c r="V52" s="38"/>
      <c r="W52" s="38">
        <f t="shared" si="12"/>
        <v>0</v>
      </c>
      <c r="Y52" s="41">
        <v>0</v>
      </c>
      <c r="Z52" s="41">
        <v>0</v>
      </c>
      <c r="AA52" s="41">
        <f t="shared" si="13"/>
        <v>0</v>
      </c>
      <c r="AB52" s="6"/>
      <c r="AC52" s="38">
        <f t="shared" si="14"/>
        <v>0</v>
      </c>
      <c r="AD52" s="38"/>
      <c r="AE52" s="38">
        <f t="shared" si="15"/>
        <v>0</v>
      </c>
      <c r="AH52" s="41">
        <f t="shared" si="16"/>
        <v>0</v>
      </c>
      <c r="AI52" s="41">
        <f t="shared" si="2"/>
        <v>0</v>
      </c>
      <c r="AJ52" s="41">
        <f t="shared" si="3"/>
        <v>0</v>
      </c>
      <c r="AK52" s="41">
        <f t="shared" ca="1" si="17"/>
        <v>0</v>
      </c>
      <c r="AL52" s="38">
        <f t="shared" ca="1" si="18"/>
        <v>0</v>
      </c>
      <c r="AO52" s="1" t="str">
        <f ca="1">IF(A52=0,0,INDEX(OFFSET(Catégories!$D$21:$D$31,0,0,10,Catégories!$C$17),'Echantillon (7)'!C52,'Echantillon (7)'!B52))</f>
        <v>9.3 Autres verres</v>
      </c>
      <c r="AP52" s="38">
        <f t="shared" ca="1" si="4"/>
        <v>0</v>
      </c>
      <c r="AT52" s="38">
        <f t="shared" ca="1" si="19"/>
        <v>0</v>
      </c>
      <c r="AW52" s="36"/>
      <c r="AX52" s="36"/>
      <c r="AY52" s="40">
        <f t="shared" si="20"/>
        <v>0</v>
      </c>
      <c r="BA52" s="9">
        <f t="shared" ca="1" si="5"/>
        <v>0</v>
      </c>
      <c r="BC52" s="10">
        <f t="shared" ca="1" si="6"/>
        <v>0</v>
      </c>
      <c r="BF52" s="38">
        <f t="shared" ca="1" si="21"/>
        <v>0</v>
      </c>
    </row>
    <row r="53" spans="1:58" x14ac:dyDescent="0.3">
      <c r="A53" s="53">
        <f t="shared" ca="1" si="22"/>
        <v>32</v>
      </c>
      <c r="B53" s="19">
        <f ca="1">IF(A53=0,0,HLOOKUP(A53-1,OFFSET(Catégories!$D$18:$D$19,0,0,2,Catégories!$C$17),2,TRUE))</f>
        <v>10</v>
      </c>
      <c r="C53" s="19">
        <f ca="1">IF(A53=0,0,A53-OFFSET(Catégories!$D$18,0,B53-1,,))</f>
        <v>1</v>
      </c>
      <c r="F53" s="1" t="str">
        <f ca="1">IF(A53=0,0,INDEX(Catégories!$D$20:$R$20,1,'Echantillon (7)'!B53))</f>
        <v>10. Métaux</v>
      </c>
      <c r="G53" s="1" t="str">
        <f ca="1">IF(A53=0,0,INDEX(OFFSET(Catégories!$D$21:$D$31,0,0,10,Catégories!$C$17),'Echantillon (7)'!C53,'Echantillon (7)'!B53))</f>
        <v>10.1 Canettes métaux ferreux</v>
      </c>
      <c r="I53" s="41">
        <v>0</v>
      </c>
      <c r="J53" s="41">
        <v>0</v>
      </c>
      <c r="K53" s="41">
        <f t="shared" si="7"/>
        <v>0</v>
      </c>
      <c r="L53" s="6"/>
      <c r="M53" s="38">
        <f t="shared" si="8"/>
        <v>0</v>
      </c>
      <c r="N53" s="38"/>
      <c r="O53" s="38">
        <f t="shared" si="9"/>
        <v>0</v>
      </c>
      <c r="Q53" s="41">
        <v>0</v>
      </c>
      <c r="R53" s="41">
        <v>0</v>
      </c>
      <c r="S53" s="41">
        <f t="shared" si="10"/>
        <v>0</v>
      </c>
      <c r="T53" s="6"/>
      <c r="U53" s="38">
        <f t="shared" si="11"/>
        <v>0</v>
      </c>
      <c r="V53" s="38"/>
      <c r="W53" s="38">
        <f t="shared" si="12"/>
        <v>0</v>
      </c>
      <c r="Y53" s="41">
        <v>0</v>
      </c>
      <c r="Z53" s="41">
        <v>0</v>
      </c>
      <c r="AA53" s="41">
        <f t="shared" si="13"/>
        <v>0</v>
      </c>
      <c r="AB53" s="6"/>
      <c r="AC53" s="38">
        <f t="shared" si="14"/>
        <v>0</v>
      </c>
      <c r="AD53" s="38"/>
      <c r="AE53" s="38">
        <f t="shared" si="15"/>
        <v>0</v>
      </c>
      <c r="AH53" s="41">
        <f t="shared" si="16"/>
        <v>0</v>
      </c>
      <c r="AI53" s="41">
        <f t="shared" si="2"/>
        <v>0</v>
      </c>
      <c r="AJ53" s="41">
        <f t="shared" si="3"/>
        <v>0</v>
      </c>
      <c r="AK53" s="41">
        <f t="shared" ca="1" si="17"/>
        <v>0</v>
      </c>
      <c r="AL53" s="38">
        <f t="shared" ca="1" si="18"/>
        <v>0</v>
      </c>
      <c r="AO53" s="1" t="str">
        <f ca="1">IF(A53=0,0,INDEX(OFFSET(Catégories!$D$21:$D$31,0,0,10,Catégories!$C$17),'Echantillon (7)'!C53,'Echantillon (7)'!B53))</f>
        <v>10.1 Canettes métaux ferreux</v>
      </c>
      <c r="AP53" s="38">
        <f t="shared" ca="1" si="4"/>
        <v>0</v>
      </c>
      <c r="AT53" s="38">
        <f t="shared" ca="1" si="19"/>
        <v>0</v>
      </c>
      <c r="AW53" s="36"/>
      <c r="AX53" s="36"/>
      <c r="AY53" s="40">
        <f t="shared" si="20"/>
        <v>0</v>
      </c>
      <c r="BA53" s="9">
        <f t="shared" ca="1" si="5"/>
        <v>0</v>
      </c>
      <c r="BC53" s="10">
        <f t="shared" ca="1" si="6"/>
        <v>0</v>
      </c>
      <c r="BF53" s="38">
        <f t="shared" ca="1" si="21"/>
        <v>0</v>
      </c>
    </row>
    <row r="54" spans="1:58" x14ac:dyDescent="0.3">
      <c r="A54" s="53">
        <f t="shared" ca="1" si="22"/>
        <v>33</v>
      </c>
      <c r="B54" s="19">
        <f ca="1">IF(A54=0,0,HLOOKUP(A54-1,OFFSET(Catégories!$D$18:$D$19,0,0,2,Catégories!$C$17),2,TRUE))</f>
        <v>10</v>
      </c>
      <c r="C54" s="19">
        <f ca="1">IF(A54=0,0,A54-OFFSET(Catégories!$D$18,0,B54-1,,))</f>
        <v>2</v>
      </c>
      <c r="F54" s="1" t="str">
        <f ca="1">IF(A54=0,0,INDEX(Catégories!$D$20:$R$20,1,'Echantillon (7)'!B54))</f>
        <v>10. Métaux</v>
      </c>
      <c r="G54" s="1" t="str">
        <f ca="1">IF(A54=0,0,INDEX(OFFSET(Catégories!$D$21:$D$31,0,0,10,Catégories!$C$17),'Echantillon (7)'!C54,'Echantillon (7)'!B54))</f>
        <v>10.2 Autres emballages métaux ferreux</v>
      </c>
      <c r="I54" s="41">
        <v>0</v>
      </c>
      <c r="J54" s="41">
        <v>0</v>
      </c>
      <c r="K54" s="41">
        <f t="shared" si="7"/>
        <v>0</v>
      </c>
      <c r="L54" s="6"/>
      <c r="M54" s="38">
        <f t="shared" si="8"/>
        <v>0</v>
      </c>
      <c r="N54" s="38"/>
      <c r="O54" s="38">
        <f t="shared" si="9"/>
        <v>0</v>
      </c>
      <c r="Q54" s="41">
        <v>0</v>
      </c>
      <c r="R54" s="41">
        <v>0</v>
      </c>
      <c r="S54" s="41">
        <f t="shared" si="10"/>
        <v>0</v>
      </c>
      <c r="T54" s="6"/>
      <c r="U54" s="38">
        <f t="shared" si="11"/>
        <v>0</v>
      </c>
      <c r="V54" s="38"/>
      <c r="W54" s="38">
        <f t="shared" si="12"/>
        <v>0</v>
      </c>
      <c r="Y54" s="41">
        <v>0</v>
      </c>
      <c r="Z54" s="41">
        <v>0</v>
      </c>
      <c r="AA54" s="41">
        <f t="shared" si="13"/>
        <v>0</v>
      </c>
      <c r="AB54" s="6"/>
      <c r="AC54" s="38">
        <f t="shared" si="14"/>
        <v>0</v>
      </c>
      <c r="AD54" s="38"/>
      <c r="AE54" s="38">
        <f t="shared" si="15"/>
        <v>0</v>
      </c>
      <c r="AH54" s="41">
        <f t="shared" si="16"/>
        <v>0</v>
      </c>
      <c r="AI54" s="41">
        <f t="shared" si="2"/>
        <v>0</v>
      </c>
      <c r="AJ54" s="41">
        <f t="shared" si="3"/>
        <v>0</v>
      </c>
      <c r="AK54" s="41">
        <f t="shared" ca="1" si="17"/>
        <v>0</v>
      </c>
      <c r="AL54" s="38">
        <f t="shared" ca="1" si="18"/>
        <v>0</v>
      </c>
      <c r="AO54" s="1" t="str">
        <f ca="1">IF(A54=0,0,INDEX(OFFSET(Catégories!$D$21:$D$31,0,0,10,Catégories!$C$17),'Echantillon (7)'!C54,'Echantillon (7)'!B54))</f>
        <v>10.2 Autres emballages métaux ferreux</v>
      </c>
      <c r="AP54" s="38">
        <f t="shared" ca="1" si="4"/>
        <v>0</v>
      </c>
      <c r="AT54" s="38">
        <f t="shared" ca="1" si="19"/>
        <v>0</v>
      </c>
      <c r="AW54" s="36"/>
      <c r="AX54" s="36"/>
      <c r="AY54" s="40">
        <f t="shared" si="20"/>
        <v>0</v>
      </c>
      <c r="BA54" s="9">
        <f t="shared" ca="1" si="5"/>
        <v>0</v>
      </c>
      <c r="BC54" s="10">
        <f t="shared" ref="BC54:BC85" ca="1" si="27">IF(AU54=$A$16,$G$18/($G$12/($G$11-$K$17)),(AY54/($AY$17/$G$17)/($G$12/($G$11-$K$17)))+SUMPRODUCT((AK$22:AK$91)*($B$22:$B$91=$AU54)))</f>
        <v>0</v>
      </c>
      <c r="BF54" s="38">
        <f t="shared" ca="1" si="21"/>
        <v>0</v>
      </c>
    </row>
    <row r="55" spans="1:58" x14ac:dyDescent="0.3">
      <c r="A55" s="53">
        <f t="shared" ca="1" si="22"/>
        <v>34</v>
      </c>
      <c r="B55" s="19">
        <f ca="1">IF(A55=0,0,HLOOKUP(A55-1,OFFSET(Catégories!$D$18:$D$19,0,0,2,Catégories!$C$17),2,TRUE))</f>
        <v>10</v>
      </c>
      <c r="C55" s="19">
        <f ca="1">IF(A55=0,0,A55-OFFSET(Catégories!$D$18,0,B55-1,,))</f>
        <v>3</v>
      </c>
      <c r="F55" s="1" t="str">
        <f ca="1">IF(A55=0,0,INDEX(Catégories!$D$20:$R$20,1,'Echantillon (7)'!B55))</f>
        <v>10. Métaux</v>
      </c>
      <c r="G55" s="1" t="str">
        <f ca="1">IF(A55=0,0,INDEX(OFFSET(Catégories!$D$21:$D$31,0,0,10,Catégories!$C$17),'Echantillon (7)'!C55,'Echantillon (7)'!B55))</f>
        <v>10.3 Canettes aluminium</v>
      </c>
      <c r="I55" s="41">
        <v>0</v>
      </c>
      <c r="J55" s="41">
        <v>0</v>
      </c>
      <c r="K55" s="41">
        <f t="shared" si="7"/>
        <v>0</v>
      </c>
      <c r="L55" s="6"/>
      <c r="M55" s="38">
        <f t="shared" si="8"/>
        <v>0</v>
      </c>
      <c r="N55" s="38"/>
      <c r="O55" s="38">
        <f t="shared" si="9"/>
        <v>0</v>
      </c>
      <c r="Q55" s="41">
        <v>0</v>
      </c>
      <c r="R55" s="41">
        <v>0</v>
      </c>
      <c r="S55" s="41">
        <f t="shared" si="10"/>
        <v>0</v>
      </c>
      <c r="T55" s="6"/>
      <c r="U55" s="38">
        <f t="shared" si="11"/>
        <v>0</v>
      </c>
      <c r="V55" s="38"/>
      <c r="W55" s="38">
        <f t="shared" si="12"/>
        <v>0</v>
      </c>
      <c r="Y55" s="41">
        <v>0</v>
      </c>
      <c r="Z55" s="41">
        <v>0</v>
      </c>
      <c r="AA55" s="41">
        <f t="shared" si="13"/>
        <v>0</v>
      </c>
      <c r="AB55" s="6"/>
      <c r="AC55" s="38">
        <f t="shared" si="14"/>
        <v>0</v>
      </c>
      <c r="AD55" s="38"/>
      <c r="AE55" s="38">
        <f t="shared" si="15"/>
        <v>0</v>
      </c>
      <c r="AH55" s="41">
        <f t="shared" si="16"/>
        <v>0</v>
      </c>
      <c r="AI55" s="41">
        <f t="shared" si="2"/>
        <v>0</v>
      </c>
      <c r="AJ55" s="41">
        <f t="shared" si="3"/>
        <v>0</v>
      </c>
      <c r="AK55" s="41">
        <f t="shared" ca="1" si="17"/>
        <v>0</v>
      </c>
      <c r="AL55" s="38">
        <f t="shared" ca="1" si="18"/>
        <v>0</v>
      </c>
      <c r="AO55" s="1" t="str">
        <f ca="1">IF(A55=0,0,INDEX(OFFSET(Catégories!$D$21:$D$31,0,0,10,Catégories!$C$17),'Echantillon (7)'!C55,'Echantillon (7)'!B55))</f>
        <v>10.3 Canettes aluminium</v>
      </c>
      <c r="AP55" s="38">
        <f t="shared" ca="1" si="4"/>
        <v>0</v>
      </c>
      <c r="AT55" s="38">
        <f t="shared" ca="1" si="19"/>
        <v>0</v>
      </c>
      <c r="AW55" s="36"/>
      <c r="AX55" s="36"/>
      <c r="AY55" s="40">
        <f t="shared" si="20"/>
        <v>0</v>
      </c>
      <c r="BA55" s="9">
        <f t="shared" ca="1" si="5"/>
        <v>0</v>
      </c>
      <c r="BC55" s="10">
        <f t="shared" ca="1" si="27"/>
        <v>0</v>
      </c>
      <c r="BF55" s="38">
        <f t="shared" ca="1" si="21"/>
        <v>0</v>
      </c>
    </row>
    <row r="56" spans="1:58" x14ac:dyDescent="0.3">
      <c r="A56" s="53">
        <f t="shared" ca="1" si="22"/>
        <v>35</v>
      </c>
      <c r="B56" s="19">
        <f ca="1">IF(A56=0,0,HLOOKUP(A56-1,OFFSET(Catégories!$D$18:$D$19,0,0,2,Catégories!$C$17),2,TRUE))</f>
        <v>10</v>
      </c>
      <c r="C56" s="19">
        <f ca="1">IF(A56=0,0,A56-OFFSET(Catégories!$D$18,0,B56-1,,))</f>
        <v>4</v>
      </c>
      <c r="F56" s="1" t="str">
        <f ca="1">IF(A56=0,0,INDEX(Catégories!$D$20:$R$20,1,'Echantillon (7)'!B56))</f>
        <v>10. Métaux</v>
      </c>
      <c r="G56" s="1" t="str">
        <f ca="1">IF(A56=0,0,INDEX(OFFSET(Catégories!$D$21:$D$31,0,0,10,Catégories!$C$17),'Echantillon (7)'!C56,'Echantillon (7)'!B56))</f>
        <v>10.4 Autres emballages aluminium</v>
      </c>
      <c r="I56" s="41">
        <v>0</v>
      </c>
      <c r="J56" s="41">
        <v>0</v>
      </c>
      <c r="K56" s="41">
        <f t="shared" si="7"/>
        <v>0</v>
      </c>
      <c r="L56" s="6"/>
      <c r="M56" s="38">
        <f t="shared" si="8"/>
        <v>0</v>
      </c>
      <c r="N56" s="38"/>
      <c r="O56" s="38">
        <f t="shared" si="9"/>
        <v>0</v>
      </c>
      <c r="Q56" s="41">
        <v>0</v>
      </c>
      <c r="R56" s="41">
        <v>0</v>
      </c>
      <c r="S56" s="41">
        <f t="shared" si="10"/>
        <v>0</v>
      </c>
      <c r="T56" s="6"/>
      <c r="U56" s="38">
        <f t="shared" si="11"/>
        <v>0</v>
      </c>
      <c r="V56" s="38"/>
      <c r="W56" s="38">
        <f t="shared" si="12"/>
        <v>0</v>
      </c>
      <c r="Y56" s="41">
        <v>0</v>
      </c>
      <c r="Z56" s="41">
        <v>0</v>
      </c>
      <c r="AA56" s="41">
        <f t="shared" si="13"/>
        <v>0</v>
      </c>
      <c r="AB56" s="6"/>
      <c r="AC56" s="38">
        <f t="shared" si="14"/>
        <v>0</v>
      </c>
      <c r="AD56" s="38"/>
      <c r="AE56" s="38">
        <f t="shared" si="15"/>
        <v>0</v>
      </c>
      <c r="AH56" s="41">
        <f t="shared" si="16"/>
        <v>0</v>
      </c>
      <c r="AI56" s="41">
        <f t="shared" si="2"/>
        <v>0</v>
      </c>
      <c r="AJ56" s="41">
        <f t="shared" si="3"/>
        <v>0</v>
      </c>
      <c r="AK56" s="41">
        <f t="shared" ca="1" si="17"/>
        <v>0</v>
      </c>
      <c r="AL56" s="38">
        <f t="shared" ca="1" si="18"/>
        <v>0</v>
      </c>
      <c r="AO56" s="1" t="str">
        <f ca="1">IF(A56=0,0,INDEX(OFFSET(Catégories!$D$21:$D$31,0,0,10,Catégories!$C$17),'Echantillon (7)'!C56,'Echantillon (7)'!B56))</f>
        <v>10.4 Autres emballages aluminium</v>
      </c>
      <c r="AP56" s="38">
        <f t="shared" ca="1" si="4"/>
        <v>0</v>
      </c>
      <c r="AT56" s="38">
        <f t="shared" ca="1" si="19"/>
        <v>0</v>
      </c>
      <c r="AW56" s="36"/>
      <c r="AX56" s="36"/>
      <c r="AY56" s="40">
        <f t="shared" si="20"/>
        <v>0</v>
      </c>
      <c r="BA56" s="9">
        <f t="shared" ca="1" si="5"/>
        <v>0</v>
      </c>
      <c r="BC56" s="10">
        <f t="shared" ca="1" si="27"/>
        <v>0</v>
      </c>
      <c r="BF56" s="38">
        <f t="shared" ca="1" si="21"/>
        <v>0</v>
      </c>
    </row>
    <row r="57" spans="1:58" x14ac:dyDescent="0.3">
      <c r="A57" s="53">
        <f t="shared" ca="1" si="22"/>
        <v>36</v>
      </c>
      <c r="B57" s="19">
        <f ca="1">IF(A57=0,0,HLOOKUP(A57-1,OFFSET(Catégories!$D$18:$D$19,0,0,2,Catégories!$C$17),2,TRUE))</f>
        <v>10</v>
      </c>
      <c r="C57" s="19">
        <f ca="1">IF(A57=0,0,A57-OFFSET(Catégories!$D$18,0,B57-1,,))</f>
        <v>5</v>
      </c>
      <c r="F57" s="1" t="str">
        <f ca="1">IF(A57=0,0,INDEX(Catégories!$D$20:$R$20,1,'Echantillon (7)'!B57))</f>
        <v>10. Métaux</v>
      </c>
      <c r="G57" s="1" t="str">
        <f ca="1">IF(A57=0,0,INDEX(OFFSET(Catégories!$D$21:$D$31,0,0,10,Catégories!$C$17),'Echantillon (7)'!C57,'Echantillon (7)'!B57))</f>
        <v>10.5 Autres métaux ferreux</v>
      </c>
      <c r="I57" s="41">
        <v>0</v>
      </c>
      <c r="J57" s="41">
        <v>0</v>
      </c>
      <c r="K57" s="41">
        <f t="shared" si="7"/>
        <v>0</v>
      </c>
      <c r="L57" s="6"/>
      <c r="M57" s="38">
        <f t="shared" si="8"/>
        <v>0</v>
      </c>
      <c r="N57" s="38"/>
      <c r="O57" s="38">
        <f t="shared" si="9"/>
        <v>0</v>
      </c>
      <c r="Q57" s="41">
        <v>0</v>
      </c>
      <c r="R57" s="41">
        <v>0</v>
      </c>
      <c r="S57" s="41">
        <f t="shared" si="10"/>
        <v>0</v>
      </c>
      <c r="T57" s="6"/>
      <c r="U57" s="38">
        <f t="shared" si="11"/>
        <v>0</v>
      </c>
      <c r="V57" s="38"/>
      <c r="W57" s="38">
        <f t="shared" si="12"/>
        <v>0</v>
      </c>
      <c r="Y57" s="41">
        <v>0</v>
      </c>
      <c r="Z57" s="41">
        <v>0</v>
      </c>
      <c r="AA57" s="41">
        <f t="shared" si="13"/>
        <v>0</v>
      </c>
      <c r="AB57" s="6"/>
      <c r="AC57" s="38">
        <f t="shared" si="14"/>
        <v>0</v>
      </c>
      <c r="AD57" s="38"/>
      <c r="AE57" s="38">
        <f t="shared" si="15"/>
        <v>0</v>
      </c>
      <c r="AH57" s="41">
        <f t="shared" si="16"/>
        <v>0</v>
      </c>
      <c r="AI57" s="41">
        <f t="shared" si="2"/>
        <v>0</v>
      </c>
      <c r="AJ57" s="41">
        <f t="shared" si="3"/>
        <v>0</v>
      </c>
      <c r="AK57" s="41">
        <f t="shared" ca="1" si="17"/>
        <v>0</v>
      </c>
      <c r="AL57" s="38">
        <f t="shared" ca="1" si="18"/>
        <v>0</v>
      </c>
      <c r="AO57" s="1" t="str">
        <f ca="1">IF(A57=0,0,INDEX(OFFSET(Catégories!$D$21:$D$31,0,0,10,Catégories!$C$17),'Echantillon (7)'!C57,'Echantillon (7)'!B57))</f>
        <v>10.5 Autres métaux ferreux</v>
      </c>
      <c r="AP57" s="38">
        <f t="shared" ca="1" si="4"/>
        <v>0</v>
      </c>
      <c r="AT57" s="38">
        <f t="shared" ca="1" si="19"/>
        <v>0</v>
      </c>
      <c r="AW57" s="36"/>
      <c r="AX57" s="36"/>
      <c r="AY57" s="40">
        <f t="shared" si="20"/>
        <v>0</v>
      </c>
      <c r="BA57" s="9">
        <f t="shared" ca="1" si="5"/>
        <v>0</v>
      </c>
      <c r="BC57" s="10">
        <f t="shared" ca="1" si="27"/>
        <v>0</v>
      </c>
      <c r="BF57" s="38">
        <f t="shared" ca="1" si="21"/>
        <v>0</v>
      </c>
    </row>
    <row r="58" spans="1:58" x14ac:dyDescent="0.3">
      <c r="A58" s="53">
        <f t="shared" ca="1" si="22"/>
        <v>37</v>
      </c>
      <c r="B58" s="19">
        <f ca="1">IF(A58=0,0,HLOOKUP(A58-1,OFFSET(Catégories!$D$18:$D$19,0,0,2,Catégories!$C$17),2,TRUE))</f>
        <v>10</v>
      </c>
      <c r="C58" s="19">
        <f ca="1">IF(A58=0,0,A58-OFFSET(Catégories!$D$18,0,B58-1,,))</f>
        <v>6</v>
      </c>
      <c r="F58" s="1" t="str">
        <f ca="1">IF(A58=0,0,INDEX(Catégories!$D$20:$R$20,1,'Echantillon (7)'!B58))</f>
        <v>10. Métaux</v>
      </c>
      <c r="G58" s="1" t="str">
        <f ca="1">IF(A58=0,0,INDEX(OFFSET(Catégories!$D$21:$D$31,0,0,10,Catégories!$C$17),'Echantillon (7)'!C58,'Echantillon (7)'!B58))</f>
        <v>10.6 Autres métaux</v>
      </c>
      <c r="I58" s="41">
        <v>0</v>
      </c>
      <c r="J58" s="41">
        <v>0</v>
      </c>
      <c r="K58" s="41">
        <f t="shared" si="7"/>
        <v>0</v>
      </c>
      <c r="L58" s="6"/>
      <c r="M58" s="38">
        <f t="shared" si="8"/>
        <v>0</v>
      </c>
      <c r="N58" s="38"/>
      <c r="O58" s="38">
        <f t="shared" si="9"/>
        <v>0</v>
      </c>
      <c r="Q58" s="41">
        <v>0</v>
      </c>
      <c r="R58" s="41">
        <v>0</v>
      </c>
      <c r="S58" s="41">
        <f t="shared" si="10"/>
        <v>0</v>
      </c>
      <c r="T58" s="6"/>
      <c r="U58" s="38">
        <f t="shared" si="11"/>
        <v>0</v>
      </c>
      <c r="V58" s="38"/>
      <c r="W58" s="38">
        <f t="shared" si="12"/>
        <v>0</v>
      </c>
      <c r="Y58" s="41">
        <v>0</v>
      </c>
      <c r="Z58" s="41">
        <v>0</v>
      </c>
      <c r="AA58" s="41">
        <f t="shared" si="13"/>
        <v>0</v>
      </c>
      <c r="AB58" s="6"/>
      <c r="AC58" s="38">
        <f t="shared" si="14"/>
        <v>0</v>
      </c>
      <c r="AD58" s="38"/>
      <c r="AE58" s="38">
        <f t="shared" si="15"/>
        <v>0</v>
      </c>
      <c r="AH58" s="41">
        <f t="shared" si="16"/>
        <v>0</v>
      </c>
      <c r="AI58" s="41">
        <f t="shared" si="2"/>
        <v>0</v>
      </c>
      <c r="AJ58" s="41">
        <f t="shared" si="3"/>
        <v>0</v>
      </c>
      <c r="AK58" s="41">
        <f t="shared" ca="1" si="17"/>
        <v>0</v>
      </c>
      <c r="AL58" s="38">
        <f t="shared" ca="1" si="18"/>
        <v>0</v>
      </c>
      <c r="AO58" s="1" t="str">
        <f ca="1">IF(A58=0,0,INDEX(OFFSET(Catégories!$D$21:$D$31,0,0,10,Catégories!$C$17),'Echantillon (7)'!C58,'Echantillon (7)'!B58))</f>
        <v>10.6 Autres métaux</v>
      </c>
      <c r="AP58" s="38">
        <f t="shared" ca="1" si="4"/>
        <v>0</v>
      </c>
      <c r="AT58" s="38">
        <f t="shared" ca="1" si="19"/>
        <v>0</v>
      </c>
      <c r="AW58" s="36"/>
      <c r="AX58" s="36"/>
      <c r="AY58" s="40">
        <f t="shared" si="20"/>
        <v>0</v>
      </c>
      <c r="BA58" s="9">
        <f t="shared" ca="1" si="5"/>
        <v>0</v>
      </c>
      <c r="BC58" s="10">
        <f t="shared" ca="1" si="27"/>
        <v>0</v>
      </c>
      <c r="BF58" s="38">
        <f t="shared" ca="1" si="21"/>
        <v>0</v>
      </c>
    </row>
    <row r="59" spans="1:58" x14ac:dyDescent="0.3">
      <c r="A59" s="53">
        <f t="shared" ca="1" si="22"/>
        <v>38</v>
      </c>
      <c r="B59" s="19">
        <f ca="1">IF(A59=0,0,HLOOKUP(A59-1,OFFSET(Catégories!$D$18:$D$19,0,0,2,Catégories!$C$17),2,TRUE))</f>
        <v>11</v>
      </c>
      <c r="C59" s="19">
        <f ca="1">IF(A59=0,0,A59-OFFSET(Catégories!$D$18,0,B59-1,,))</f>
        <v>1</v>
      </c>
      <c r="F59" s="1" t="str">
        <f ca="1">IF(A59=0,0,INDEX(Catégories!$D$20:$R$20,1,'Echantillon (7)'!B59))</f>
        <v>11. incombustibles non classés</v>
      </c>
      <c r="G59" s="1" t="str">
        <f ca="1">IF(A59=0,0,INDEX(OFFSET(Catégories!$D$21:$D$31,0,0,10,Catégories!$C$17),'Echantillon (7)'!C59,'Echantillon (7)'!B59))</f>
        <v>11.1 Emballages incombustibles</v>
      </c>
      <c r="I59" s="41">
        <v>0</v>
      </c>
      <c r="J59" s="41">
        <v>0</v>
      </c>
      <c r="K59" s="41">
        <f t="shared" si="7"/>
        <v>0</v>
      </c>
      <c r="L59" s="6"/>
      <c r="M59" s="38">
        <f t="shared" si="8"/>
        <v>0</v>
      </c>
      <c r="N59" s="38"/>
      <c r="O59" s="38">
        <f t="shared" si="9"/>
        <v>0</v>
      </c>
      <c r="Q59" s="41">
        <v>0</v>
      </c>
      <c r="R59" s="41">
        <v>0</v>
      </c>
      <c r="S59" s="41">
        <f t="shared" si="10"/>
        <v>0</v>
      </c>
      <c r="T59" s="6"/>
      <c r="U59" s="38">
        <f t="shared" si="11"/>
        <v>0</v>
      </c>
      <c r="V59" s="38"/>
      <c r="W59" s="38">
        <f t="shared" si="12"/>
        <v>0</v>
      </c>
      <c r="Y59" s="41">
        <v>0</v>
      </c>
      <c r="Z59" s="41">
        <v>0</v>
      </c>
      <c r="AA59" s="41">
        <f t="shared" si="13"/>
        <v>0</v>
      </c>
      <c r="AB59" s="6"/>
      <c r="AC59" s="38">
        <f t="shared" si="14"/>
        <v>0</v>
      </c>
      <c r="AD59" s="38"/>
      <c r="AE59" s="38">
        <f t="shared" si="15"/>
        <v>0</v>
      </c>
      <c r="AH59" s="41">
        <f t="shared" si="16"/>
        <v>0</v>
      </c>
      <c r="AI59" s="41">
        <f t="shared" si="2"/>
        <v>0</v>
      </c>
      <c r="AJ59" s="41">
        <f t="shared" si="3"/>
        <v>0</v>
      </c>
      <c r="AK59" s="41">
        <f t="shared" ca="1" si="17"/>
        <v>0</v>
      </c>
      <c r="AL59" s="38">
        <f t="shared" ca="1" si="18"/>
        <v>0</v>
      </c>
      <c r="AO59" s="1" t="str">
        <f ca="1">IF(A59=0,0,INDEX(OFFSET(Catégories!$D$21:$D$31,0,0,10,Catégories!$C$17),'Echantillon (7)'!C59,'Echantillon (7)'!B59))</f>
        <v>11.1 Emballages incombustibles</v>
      </c>
      <c r="AP59" s="38">
        <f t="shared" ca="1" si="4"/>
        <v>0</v>
      </c>
      <c r="AT59" s="38">
        <f t="shared" ca="1" si="19"/>
        <v>0</v>
      </c>
      <c r="AW59" s="36"/>
      <c r="AX59" s="36"/>
      <c r="AY59" s="40">
        <f t="shared" si="20"/>
        <v>0</v>
      </c>
      <c r="BA59" s="9">
        <f t="shared" ca="1" si="5"/>
        <v>0</v>
      </c>
      <c r="BC59" s="10">
        <f t="shared" ca="1" si="27"/>
        <v>0</v>
      </c>
      <c r="BF59" s="38">
        <f t="shared" ca="1" si="21"/>
        <v>0</v>
      </c>
    </row>
    <row r="60" spans="1:58" x14ac:dyDescent="0.3">
      <c r="A60" s="53">
        <f t="shared" ca="1" si="22"/>
        <v>39</v>
      </c>
      <c r="B60" s="19">
        <f ca="1">IF(A60=0,0,HLOOKUP(A60-1,OFFSET(Catégories!$D$18:$D$19,0,0,2,Catégories!$C$17),2,TRUE))</f>
        <v>11</v>
      </c>
      <c r="C60" s="19">
        <f ca="1">IF(A60=0,0,A60-OFFSET(Catégories!$D$18,0,B60-1,,))</f>
        <v>2</v>
      </c>
      <c r="F60" s="1" t="str">
        <f ca="1">IF(A60=0,0,INDEX(Catégories!$D$20:$R$20,1,'Echantillon (7)'!B60))</f>
        <v>11. incombustibles non classés</v>
      </c>
      <c r="G60" s="1" t="str">
        <f ca="1">IF(A60=0,0,INDEX(OFFSET(Catégories!$D$21:$D$31,0,0,10,Catégories!$C$17),'Echantillon (7)'!C60,'Echantillon (7)'!B60))</f>
        <v>11.2 Autres incombustibles</v>
      </c>
      <c r="I60" s="41">
        <v>0</v>
      </c>
      <c r="J60" s="41">
        <v>0</v>
      </c>
      <c r="K60" s="41">
        <f t="shared" si="7"/>
        <v>0</v>
      </c>
      <c r="L60" s="6"/>
      <c r="M60" s="38">
        <f t="shared" si="8"/>
        <v>0</v>
      </c>
      <c r="N60" s="38"/>
      <c r="O60" s="38">
        <f t="shared" si="9"/>
        <v>0</v>
      </c>
      <c r="Q60" s="41">
        <v>0</v>
      </c>
      <c r="R60" s="41">
        <v>0</v>
      </c>
      <c r="S60" s="41">
        <f t="shared" si="10"/>
        <v>0</v>
      </c>
      <c r="T60" s="6"/>
      <c r="U60" s="38">
        <f t="shared" si="11"/>
        <v>0</v>
      </c>
      <c r="V60" s="38"/>
      <c r="W60" s="38">
        <f t="shared" si="12"/>
        <v>0</v>
      </c>
      <c r="Y60" s="41">
        <v>0</v>
      </c>
      <c r="Z60" s="41">
        <v>0</v>
      </c>
      <c r="AA60" s="41">
        <f t="shared" si="13"/>
        <v>0</v>
      </c>
      <c r="AB60" s="6"/>
      <c r="AC60" s="38">
        <f t="shared" si="14"/>
        <v>0</v>
      </c>
      <c r="AD60" s="38"/>
      <c r="AE60" s="38">
        <f t="shared" si="15"/>
        <v>0</v>
      </c>
      <c r="AH60" s="41">
        <f t="shared" si="16"/>
        <v>0</v>
      </c>
      <c r="AI60" s="41">
        <f t="shared" si="2"/>
        <v>0</v>
      </c>
      <c r="AJ60" s="41">
        <f t="shared" si="3"/>
        <v>0</v>
      </c>
      <c r="AK60" s="41">
        <f t="shared" ca="1" si="17"/>
        <v>0</v>
      </c>
      <c r="AL60" s="38">
        <f t="shared" ca="1" si="18"/>
        <v>0</v>
      </c>
      <c r="AO60" s="1" t="str">
        <f ca="1">IF(A60=0,0,INDEX(OFFSET(Catégories!$D$21:$D$31,0,0,10,Catégories!$C$17),'Echantillon (7)'!C60,'Echantillon (7)'!B60))</f>
        <v>11.2 Autres incombustibles</v>
      </c>
      <c r="AP60" s="38">
        <f t="shared" ca="1" si="4"/>
        <v>0</v>
      </c>
      <c r="AT60" s="38">
        <f t="shared" ca="1" si="19"/>
        <v>0</v>
      </c>
      <c r="AW60" s="36"/>
      <c r="AX60" s="36"/>
      <c r="AY60" s="40">
        <f t="shared" si="20"/>
        <v>0</v>
      </c>
      <c r="BA60" s="9">
        <f t="shared" ca="1" si="5"/>
        <v>0</v>
      </c>
      <c r="BC60" s="10">
        <f t="shared" ca="1" si="27"/>
        <v>0</v>
      </c>
      <c r="BF60" s="38">
        <f t="shared" ca="1" si="21"/>
        <v>0</v>
      </c>
    </row>
    <row r="61" spans="1:58" x14ac:dyDescent="0.3">
      <c r="A61" s="53">
        <f t="shared" ca="1" si="22"/>
        <v>40</v>
      </c>
      <c r="B61" s="19">
        <f ca="1">IF(A61=0,0,HLOOKUP(A61-1,OFFSET(Catégories!$D$18:$D$19,0,0,2,Catégories!$C$17),2,TRUE))</f>
        <v>12</v>
      </c>
      <c r="C61" s="19">
        <f ca="1">IF(A61=0,0,A61-OFFSET(Catégories!$D$18,0,B61-1,,))</f>
        <v>1</v>
      </c>
      <c r="F61" s="1" t="str">
        <f ca="1">IF(A61=0,0,INDEX(Catégories!$D$20:$R$20,1,'Echantillon (7)'!B61))</f>
        <v>12. Déchets
 dangereux</v>
      </c>
      <c r="G61" s="1" t="str">
        <f ca="1">IF(A61=0,0,INDEX(OFFSET(Catégories!$D$21:$D$31,0,0,10,Catégories!$C$17),'Echantillon (7)'!C61,'Echantillon (7)'!B61))</f>
        <v>12.1 Produits chimiques</v>
      </c>
      <c r="I61" s="41">
        <v>0</v>
      </c>
      <c r="J61" s="41">
        <v>0</v>
      </c>
      <c r="K61" s="41">
        <f t="shared" si="7"/>
        <v>0</v>
      </c>
      <c r="L61" s="6"/>
      <c r="M61" s="38">
        <f t="shared" si="8"/>
        <v>0</v>
      </c>
      <c r="N61" s="38"/>
      <c r="O61" s="38">
        <f t="shared" si="9"/>
        <v>0</v>
      </c>
      <c r="Q61" s="41">
        <v>0</v>
      </c>
      <c r="R61" s="41">
        <v>0</v>
      </c>
      <c r="S61" s="41">
        <f t="shared" si="10"/>
        <v>0</v>
      </c>
      <c r="T61" s="6"/>
      <c r="U61" s="38">
        <f t="shared" si="11"/>
        <v>0</v>
      </c>
      <c r="V61" s="38"/>
      <c r="W61" s="38">
        <f t="shared" si="12"/>
        <v>0</v>
      </c>
      <c r="Y61" s="41">
        <v>0</v>
      </c>
      <c r="Z61" s="41">
        <v>0</v>
      </c>
      <c r="AA61" s="41">
        <f t="shared" si="13"/>
        <v>0</v>
      </c>
      <c r="AB61" s="6"/>
      <c r="AC61" s="38">
        <f t="shared" si="14"/>
        <v>0</v>
      </c>
      <c r="AD61" s="38"/>
      <c r="AE61" s="38">
        <f t="shared" si="15"/>
        <v>0</v>
      </c>
      <c r="AH61" s="41">
        <f t="shared" si="16"/>
        <v>0</v>
      </c>
      <c r="AI61" s="41">
        <f t="shared" si="2"/>
        <v>0</v>
      </c>
      <c r="AJ61" s="41">
        <f t="shared" si="3"/>
        <v>0</v>
      </c>
      <c r="AK61" s="41">
        <f t="shared" ca="1" si="17"/>
        <v>0</v>
      </c>
      <c r="AL61" s="38">
        <f t="shared" ca="1" si="18"/>
        <v>0</v>
      </c>
      <c r="AO61" s="1" t="str">
        <f ca="1">IF(A61=0,0,INDEX(OFFSET(Catégories!$D$21:$D$31,0,0,10,Catégories!$C$17),'Echantillon (7)'!C61,'Echantillon (7)'!B61))</f>
        <v>12.1 Produits chimiques</v>
      </c>
      <c r="AP61" s="38">
        <f t="shared" ca="1" si="4"/>
        <v>0</v>
      </c>
      <c r="AT61" s="38">
        <f t="shared" ca="1" si="19"/>
        <v>0</v>
      </c>
      <c r="AW61" s="36"/>
      <c r="AX61" s="36"/>
      <c r="AY61" s="40">
        <f t="shared" si="20"/>
        <v>0</v>
      </c>
      <c r="BA61" s="9">
        <f t="shared" ca="1" si="5"/>
        <v>0</v>
      </c>
      <c r="BC61" s="10">
        <f t="shared" ca="1" si="27"/>
        <v>0</v>
      </c>
      <c r="BF61" s="38">
        <f t="shared" ca="1" si="21"/>
        <v>0</v>
      </c>
    </row>
    <row r="62" spans="1:58" x14ac:dyDescent="0.3">
      <c r="A62" s="53">
        <f t="shared" ca="1" si="22"/>
        <v>41</v>
      </c>
      <c r="B62" s="19">
        <f ca="1">IF(A62=0,0,HLOOKUP(A62-1,OFFSET(Catégories!$D$18:$D$19,0,0,2,Catégories!$C$17),2,TRUE))</f>
        <v>12</v>
      </c>
      <c r="C62" s="19">
        <f ca="1">IF(A62=0,0,A62-OFFSET(Catégories!$D$18,0,B62-1,,))</f>
        <v>2</v>
      </c>
      <c r="F62" s="1" t="str">
        <f ca="1">IF(A62=0,0,INDEX(Catégories!$D$20:$R$20,1,'Echantillon (7)'!B62))</f>
        <v>12. Déchets
 dangereux</v>
      </c>
      <c r="G62" s="1" t="str">
        <f ca="1">IF(A62=0,0,INDEX(OFFSET(Catégories!$D$21:$D$31,0,0,10,Catégories!$C$17),'Echantillon (7)'!C62,'Echantillon (7)'!B62))</f>
        <v>12.2 Tubes fluorescents et ampoules basse consommation</v>
      </c>
      <c r="I62" s="41">
        <v>0</v>
      </c>
      <c r="J62" s="41">
        <v>0</v>
      </c>
      <c r="K62" s="41">
        <f t="shared" si="7"/>
        <v>0</v>
      </c>
      <c r="L62" s="6"/>
      <c r="M62" s="38">
        <f t="shared" si="8"/>
        <v>0</v>
      </c>
      <c r="N62" s="38"/>
      <c r="O62" s="38">
        <f t="shared" si="9"/>
        <v>0</v>
      </c>
      <c r="Q62" s="41">
        <v>0</v>
      </c>
      <c r="R62" s="41">
        <v>0</v>
      </c>
      <c r="S62" s="41">
        <f t="shared" si="10"/>
        <v>0</v>
      </c>
      <c r="T62" s="6"/>
      <c r="U62" s="38">
        <f t="shared" si="11"/>
        <v>0</v>
      </c>
      <c r="V62" s="38"/>
      <c r="W62" s="38">
        <f t="shared" si="12"/>
        <v>0</v>
      </c>
      <c r="Y62" s="41">
        <v>0</v>
      </c>
      <c r="Z62" s="41">
        <v>0</v>
      </c>
      <c r="AA62" s="41">
        <f t="shared" si="13"/>
        <v>0</v>
      </c>
      <c r="AB62" s="6"/>
      <c r="AC62" s="38">
        <f t="shared" si="14"/>
        <v>0</v>
      </c>
      <c r="AD62" s="38"/>
      <c r="AE62" s="38">
        <f t="shared" si="15"/>
        <v>0</v>
      </c>
      <c r="AH62" s="41">
        <f t="shared" si="16"/>
        <v>0</v>
      </c>
      <c r="AI62" s="41">
        <f t="shared" si="2"/>
        <v>0</v>
      </c>
      <c r="AJ62" s="41">
        <f t="shared" si="3"/>
        <v>0</v>
      </c>
      <c r="AK62" s="41">
        <f t="shared" ca="1" si="17"/>
        <v>0</v>
      </c>
      <c r="AL62" s="38">
        <f t="shared" ca="1" si="18"/>
        <v>0</v>
      </c>
      <c r="AO62" s="1" t="str">
        <f ca="1">IF(A62=0,0,INDEX(OFFSET(Catégories!$D$21:$D$31,0,0,10,Catégories!$C$17),'Echantillon (7)'!C62,'Echantillon (7)'!B62))</f>
        <v>12.2 Tubes fluorescents et ampoules basse consommation</v>
      </c>
      <c r="AP62" s="38">
        <f t="shared" ca="1" si="4"/>
        <v>0</v>
      </c>
      <c r="AT62" s="38">
        <f t="shared" ca="1" si="19"/>
        <v>0</v>
      </c>
      <c r="AW62" s="36"/>
      <c r="AX62" s="36"/>
      <c r="AY62" s="40">
        <f t="shared" si="20"/>
        <v>0</v>
      </c>
      <c r="BA62" s="9">
        <f t="shared" ca="1" si="5"/>
        <v>0</v>
      </c>
      <c r="BC62" s="10">
        <f t="shared" ca="1" si="27"/>
        <v>0</v>
      </c>
      <c r="BF62" s="38">
        <f t="shared" ca="1" si="21"/>
        <v>0</v>
      </c>
    </row>
    <row r="63" spans="1:58" x14ac:dyDescent="0.3">
      <c r="A63" s="53">
        <f t="shared" ca="1" si="22"/>
        <v>42</v>
      </c>
      <c r="B63" s="19">
        <f ca="1">IF(A63=0,0,HLOOKUP(A63-1,OFFSET(Catégories!$D$18:$D$19,0,0,2,Catégories!$C$17),2,TRUE))</f>
        <v>12</v>
      </c>
      <c r="C63" s="19">
        <f ca="1">IF(A63=0,0,A63-OFFSET(Catégories!$D$18,0,B63-1,,))</f>
        <v>3</v>
      </c>
      <c r="F63" s="1" t="str">
        <f ca="1">IF(A63=0,0,INDEX(Catégories!$D$20:$R$20,1,'Echantillon (7)'!B63))</f>
        <v>12. Déchets
 dangereux</v>
      </c>
      <c r="G63" s="1" t="str">
        <f ca="1">IF(A63=0,0,INDEX(OFFSET(Catégories!$D$21:$D$31,0,0,10,Catégories!$C$17),'Echantillon (7)'!C63,'Echantillon (7)'!B63))</f>
        <v>12.3 Piles (non rechargeables)</v>
      </c>
      <c r="I63" s="41">
        <v>0</v>
      </c>
      <c r="J63" s="41">
        <v>0</v>
      </c>
      <c r="K63" s="41">
        <f t="shared" si="7"/>
        <v>0</v>
      </c>
      <c r="L63" s="6"/>
      <c r="M63" s="38">
        <f t="shared" si="8"/>
        <v>0</v>
      </c>
      <c r="N63" s="38"/>
      <c r="O63" s="38">
        <f t="shared" si="9"/>
        <v>0</v>
      </c>
      <c r="Q63" s="41">
        <v>0</v>
      </c>
      <c r="R63" s="41">
        <v>0</v>
      </c>
      <c r="S63" s="41">
        <f t="shared" si="10"/>
        <v>0</v>
      </c>
      <c r="T63" s="6"/>
      <c r="U63" s="38">
        <f t="shared" si="11"/>
        <v>0</v>
      </c>
      <c r="V63" s="38"/>
      <c r="W63" s="38">
        <f t="shared" si="12"/>
        <v>0</v>
      </c>
      <c r="Y63" s="41">
        <v>0</v>
      </c>
      <c r="Z63" s="41">
        <v>0</v>
      </c>
      <c r="AA63" s="41">
        <f t="shared" si="13"/>
        <v>0</v>
      </c>
      <c r="AB63" s="6"/>
      <c r="AC63" s="38">
        <f t="shared" si="14"/>
        <v>0</v>
      </c>
      <c r="AD63" s="38"/>
      <c r="AE63" s="38">
        <f t="shared" si="15"/>
        <v>0</v>
      </c>
      <c r="AH63" s="41">
        <f t="shared" si="16"/>
        <v>0</v>
      </c>
      <c r="AI63" s="41">
        <f t="shared" si="2"/>
        <v>0</v>
      </c>
      <c r="AJ63" s="41">
        <f t="shared" si="3"/>
        <v>0</v>
      </c>
      <c r="AK63" s="41">
        <f t="shared" ca="1" si="17"/>
        <v>0</v>
      </c>
      <c r="AL63" s="38">
        <f t="shared" ca="1" si="18"/>
        <v>0</v>
      </c>
      <c r="AO63" s="1" t="str">
        <f ca="1">IF(A63=0,0,INDEX(OFFSET(Catégories!$D$21:$D$31,0,0,10,Catégories!$C$17),'Echantillon (7)'!C63,'Echantillon (7)'!B63))</f>
        <v>12.3 Piles (non rechargeables)</v>
      </c>
      <c r="AP63" s="38">
        <f t="shared" ca="1" si="4"/>
        <v>0</v>
      </c>
      <c r="AT63" s="38">
        <f t="shared" ca="1" si="19"/>
        <v>0</v>
      </c>
      <c r="AW63" s="36"/>
      <c r="AX63" s="36"/>
      <c r="AY63" s="40">
        <f t="shared" si="20"/>
        <v>0</v>
      </c>
      <c r="BA63" s="9">
        <f t="shared" ca="1" si="5"/>
        <v>0</v>
      </c>
      <c r="BC63" s="10">
        <f t="shared" ca="1" si="27"/>
        <v>0</v>
      </c>
      <c r="BF63" s="38">
        <f t="shared" ca="1" si="21"/>
        <v>0</v>
      </c>
    </row>
    <row r="64" spans="1:58" x14ac:dyDescent="0.3">
      <c r="A64" s="53">
        <f t="shared" ca="1" si="22"/>
        <v>43</v>
      </c>
      <c r="B64" s="19">
        <f ca="1">IF(A64=0,0,HLOOKUP(A64-1,OFFSET(Catégories!$D$18:$D$19,0,0,2,Catégories!$C$17),2,TRUE))</f>
        <v>12</v>
      </c>
      <c r="C64" s="19">
        <f ca="1">IF(A64=0,0,A64-OFFSET(Catégories!$D$18,0,B64-1,,))</f>
        <v>4</v>
      </c>
      <c r="F64" s="1" t="str">
        <f ca="1">IF(A64=0,0,INDEX(Catégories!$D$20:$R$20,1,'Echantillon (7)'!B64))</f>
        <v>12. Déchets
 dangereux</v>
      </c>
      <c r="G64" s="1" t="str">
        <f ca="1">IF(A64=0,0,INDEX(OFFSET(Catégories!$D$21:$D$31,0,0,10,Catégories!$C$17),'Echantillon (7)'!C64,'Echantillon (7)'!B64))</f>
        <v>12.4 Piles rechargeables, accumulateurs</v>
      </c>
      <c r="I64" s="41">
        <v>0</v>
      </c>
      <c r="J64" s="41">
        <v>0</v>
      </c>
      <c r="K64" s="41">
        <f t="shared" si="7"/>
        <v>0</v>
      </c>
      <c r="L64" s="6"/>
      <c r="M64" s="38">
        <f t="shared" si="8"/>
        <v>0</v>
      </c>
      <c r="N64" s="38"/>
      <c r="O64" s="38">
        <f t="shared" si="9"/>
        <v>0</v>
      </c>
      <c r="Q64" s="41">
        <v>0</v>
      </c>
      <c r="R64" s="41">
        <v>0</v>
      </c>
      <c r="S64" s="41">
        <f t="shared" si="10"/>
        <v>0</v>
      </c>
      <c r="T64" s="6"/>
      <c r="U64" s="38">
        <f t="shared" si="11"/>
        <v>0</v>
      </c>
      <c r="V64" s="38"/>
      <c r="W64" s="38">
        <f t="shared" si="12"/>
        <v>0</v>
      </c>
      <c r="Y64" s="41">
        <v>0</v>
      </c>
      <c r="Z64" s="41">
        <v>0</v>
      </c>
      <c r="AA64" s="41">
        <f t="shared" si="13"/>
        <v>0</v>
      </c>
      <c r="AB64" s="6"/>
      <c r="AC64" s="38">
        <f t="shared" si="14"/>
        <v>0</v>
      </c>
      <c r="AD64" s="38"/>
      <c r="AE64" s="38">
        <f t="shared" si="15"/>
        <v>0</v>
      </c>
      <c r="AH64" s="41">
        <f t="shared" si="16"/>
        <v>0</v>
      </c>
      <c r="AI64" s="41">
        <f t="shared" si="2"/>
        <v>0</v>
      </c>
      <c r="AJ64" s="41">
        <f t="shared" si="3"/>
        <v>0</v>
      </c>
      <c r="AK64" s="41">
        <f t="shared" ca="1" si="17"/>
        <v>0</v>
      </c>
      <c r="AL64" s="38">
        <f t="shared" ca="1" si="18"/>
        <v>0</v>
      </c>
      <c r="AO64" s="1" t="str">
        <f ca="1">IF(A64=0,0,INDEX(OFFSET(Catégories!$D$21:$D$31,0,0,10,Catégories!$C$17),'Echantillon (7)'!C64,'Echantillon (7)'!B64))</f>
        <v>12.4 Piles rechargeables, accumulateurs</v>
      </c>
      <c r="AP64" s="38">
        <f t="shared" ca="1" si="4"/>
        <v>0</v>
      </c>
      <c r="AT64" s="38">
        <f t="shared" ca="1" si="19"/>
        <v>0</v>
      </c>
      <c r="AW64" s="36"/>
      <c r="AX64" s="36"/>
      <c r="AY64" s="40">
        <f t="shared" si="20"/>
        <v>0</v>
      </c>
      <c r="BA64" s="9">
        <f t="shared" ca="1" si="5"/>
        <v>0</v>
      </c>
      <c r="BC64" s="10">
        <f t="shared" ca="1" si="27"/>
        <v>0</v>
      </c>
      <c r="BF64" s="38">
        <f t="shared" ca="1" si="21"/>
        <v>0</v>
      </c>
    </row>
    <row r="65" spans="1:58" x14ac:dyDescent="0.3">
      <c r="A65" s="53">
        <f t="shared" ca="1" si="22"/>
        <v>44</v>
      </c>
      <c r="B65" s="19">
        <f ca="1">IF(A65=0,0,HLOOKUP(A65-1,OFFSET(Catégories!$D$18:$D$19,0,0,2,Catégories!$C$17),2,TRUE))</f>
        <v>12</v>
      </c>
      <c r="C65" s="19">
        <f ca="1">IF(A65=0,0,A65-OFFSET(Catégories!$D$18,0,B65-1,,))</f>
        <v>5</v>
      </c>
      <c r="F65" s="1" t="str">
        <f ca="1">IF(A65=0,0,INDEX(Catégories!$D$20:$R$20,1,'Echantillon (7)'!B65))</f>
        <v>12. Déchets
 dangereux</v>
      </c>
      <c r="G65" s="1" t="str">
        <f ca="1">IF(A65=0,0,INDEX(OFFSET(Catégories!$D$21:$D$31,0,0,10,Catégories!$C$17),'Echantillon (7)'!C65,'Echantillon (7)'!B65))</f>
        <v xml:space="preserve">12.5 Batteries </v>
      </c>
      <c r="I65" s="41">
        <v>0</v>
      </c>
      <c r="J65" s="41">
        <v>0</v>
      </c>
      <c r="K65" s="41">
        <f t="shared" si="7"/>
        <v>0</v>
      </c>
      <c r="L65" s="6"/>
      <c r="M65" s="38">
        <f t="shared" si="8"/>
        <v>0</v>
      </c>
      <c r="N65" s="38"/>
      <c r="O65" s="38">
        <f t="shared" si="9"/>
        <v>0</v>
      </c>
      <c r="Q65" s="41">
        <v>0</v>
      </c>
      <c r="R65" s="41">
        <v>0</v>
      </c>
      <c r="S65" s="41">
        <f t="shared" si="10"/>
        <v>0</v>
      </c>
      <c r="T65" s="6"/>
      <c r="U65" s="38">
        <f t="shared" si="11"/>
        <v>0</v>
      </c>
      <c r="V65" s="38"/>
      <c r="W65" s="38">
        <f t="shared" si="12"/>
        <v>0</v>
      </c>
      <c r="Y65" s="41">
        <v>0</v>
      </c>
      <c r="Z65" s="41">
        <v>0</v>
      </c>
      <c r="AA65" s="41">
        <f t="shared" si="13"/>
        <v>0</v>
      </c>
      <c r="AB65" s="6"/>
      <c r="AC65" s="38">
        <f t="shared" si="14"/>
        <v>0</v>
      </c>
      <c r="AD65" s="38"/>
      <c r="AE65" s="38">
        <f t="shared" si="15"/>
        <v>0</v>
      </c>
      <c r="AH65" s="41">
        <f t="shared" si="16"/>
        <v>0</v>
      </c>
      <c r="AI65" s="41">
        <f t="shared" si="2"/>
        <v>0</v>
      </c>
      <c r="AJ65" s="41">
        <f t="shared" si="3"/>
        <v>0</v>
      </c>
      <c r="AK65" s="41">
        <f t="shared" ca="1" si="17"/>
        <v>0</v>
      </c>
      <c r="AL65" s="38">
        <f t="shared" ca="1" si="18"/>
        <v>0</v>
      </c>
      <c r="AO65" s="1" t="str">
        <f ca="1">IF(A65=0,0,INDEX(OFFSET(Catégories!$D$21:$D$31,0,0,10,Catégories!$C$17),'Echantillon (7)'!C65,'Echantillon (7)'!B65))</f>
        <v xml:space="preserve">12.5 Batteries </v>
      </c>
      <c r="AP65" s="38">
        <f t="shared" ca="1" si="4"/>
        <v>0</v>
      </c>
      <c r="AT65" s="38">
        <f t="shared" ca="1" si="19"/>
        <v>0</v>
      </c>
      <c r="AW65" s="36"/>
      <c r="AX65" s="36"/>
      <c r="AY65" s="40">
        <f t="shared" si="20"/>
        <v>0</v>
      </c>
      <c r="BA65" s="9">
        <f t="shared" ca="1" si="5"/>
        <v>0</v>
      </c>
      <c r="BC65" s="10">
        <f t="shared" ca="1" si="27"/>
        <v>0</v>
      </c>
      <c r="BF65" s="38">
        <f t="shared" ca="1" si="21"/>
        <v>0</v>
      </c>
    </row>
    <row r="66" spans="1:58" x14ac:dyDescent="0.3">
      <c r="A66" s="53">
        <f t="shared" ca="1" si="22"/>
        <v>45</v>
      </c>
      <c r="B66" s="19">
        <f ca="1">IF(A66=0,0,HLOOKUP(A66-1,OFFSET(Catégories!$D$18:$D$19,0,0,2,Catégories!$C$17),2,TRUE))</f>
        <v>12</v>
      </c>
      <c r="C66" s="19">
        <f ca="1">IF(A66=0,0,A66-OFFSET(Catégories!$D$18,0,B66-1,,))</f>
        <v>6</v>
      </c>
      <c r="F66" s="1" t="str">
        <f ca="1">IF(A66=0,0,INDEX(Catégories!$D$20:$R$20,1,'Echantillon (7)'!B66))</f>
        <v>12. Déchets
 dangereux</v>
      </c>
      <c r="G66" s="1" t="str">
        <f ca="1">IF(A66=0,0,INDEX(OFFSET(Catégories!$D$21:$D$31,0,0,10,Catégories!$C$17),'Echantillon (7)'!C66,'Echantillon (7)'!B66))</f>
        <v xml:space="preserve">12.6 Autres déchets dangereux </v>
      </c>
      <c r="I66" s="41">
        <v>0</v>
      </c>
      <c r="J66" s="41">
        <v>0</v>
      </c>
      <c r="K66" s="41">
        <f t="shared" si="7"/>
        <v>0</v>
      </c>
      <c r="L66" s="6"/>
      <c r="M66" s="38">
        <f t="shared" si="8"/>
        <v>0</v>
      </c>
      <c r="N66" s="38"/>
      <c r="O66" s="38">
        <f t="shared" si="9"/>
        <v>0</v>
      </c>
      <c r="Q66" s="41">
        <v>0</v>
      </c>
      <c r="R66" s="41">
        <v>0</v>
      </c>
      <c r="S66" s="41">
        <f t="shared" si="10"/>
        <v>0</v>
      </c>
      <c r="T66" s="6"/>
      <c r="U66" s="38">
        <f t="shared" si="11"/>
        <v>0</v>
      </c>
      <c r="V66" s="38"/>
      <c r="W66" s="38">
        <f t="shared" si="12"/>
        <v>0</v>
      </c>
      <c r="Y66" s="41">
        <v>0</v>
      </c>
      <c r="Z66" s="41">
        <v>0</v>
      </c>
      <c r="AA66" s="41">
        <f t="shared" si="13"/>
        <v>0</v>
      </c>
      <c r="AB66" s="6"/>
      <c r="AC66" s="38">
        <f t="shared" si="14"/>
        <v>0</v>
      </c>
      <c r="AD66" s="38"/>
      <c r="AE66" s="38">
        <f t="shared" si="15"/>
        <v>0</v>
      </c>
      <c r="AH66" s="41">
        <f t="shared" si="16"/>
        <v>0</v>
      </c>
      <c r="AI66" s="41">
        <f t="shared" si="2"/>
        <v>0</v>
      </c>
      <c r="AJ66" s="41">
        <f t="shared" si="3"/>
        <v>0</v>
      </c>
      <c r="AK66" s="41">
        <f t="shared" ca="1" si="17"/>
        <v>0</v>
      </c>
      <c r="AL66" s="38">
        <f t="shared" ca="1" si="18"/>
        <v>0</v>
      </c>
      <c r="AO66" s="1" t="str">
        <f ca="1">IF(A66=0,0,INDEX(OFFSET(Catégories!$D$21:$D$31,0,0,10,Catégories!$C$17),'Echantillon (7)'!C66,'Echantillon (7)'!B66))</f>
        <v xml:space="preserve">12.6 Autres déchets dangereux </v>
      </c>
      <c r="AP66" s="38">
        <f t="shared" ca="1" si="4"/>
        <v>0</v>
      </c>
      <c r="AT66" s="38">
        <f t="shared" ca="1" si="19"/>
        <v>0</v>
      </c>
      <c r="AW66" s="36"/>
      <c r="AX66" s="36"/>
      <c r="AY66" s="40">
        <f t="shared" si="20"/>
        <v>0</v>
      </c>
      <c r="BA66" s="9">
        <f t="shared" ca="1" si="5"/>
        <v>0</v>
      </c>
      <c r="BC66" s="10">
        <f t="shared" ca="1" si="27"/>
        <v>0</v>
      </c>
      <c r="BF66" s="38">
        <f t="shared" ca="1" si="21"/>
        <v>0</v>
      </c>
    </row>
    <row r="67" spans="1:58" x14ac:dyDescent="0.3">
      <c r="A67" s="53">
        <f t="shared" ca="1" si="22"/>
        <v>46</v>
      </c>
      <c r="B67" s="19">
        <f ca="1">IF(A67=0,0,HLOOKUP(A67-1,OFFSET(Catégories!$D$18:$D$19,0,0,2,Catégories!$C$17),2,TRUE))</f>
        <v>13</v>
      </c>
      <c r="C67" s="19">
        <f ca="1">IF(A67=0,0,A67-OFFSET(Catégories!$D$18,0,B67-1,,))</f>
        <v>1</v>
      </c>
      <c r="F67" s="1" t="str">
        <f ca="1">IF(A67=0,0,INDEX(Catégories!$D$20:$R$20,1,'Echantillon (7)'!B67))</f>
        <v>13. Fines</v>
      </c>
      <c r="G67" s="1" t="str">
        <f ca="1">IF(A67=0,0,INDEX(OFFSET(Catégories!$D$21:$D$31,0,0,10,Catégories!$C$17),'Echantillon (7)'!C67,'Echantillon (7)'!B67))</f>
        <v>13. Fines</v>
      </c>
      <c r="I67" s="41">
        <v>0</v>
      </c>
      <c r="J67" s="41">
        <v>0</v>
      </c>
      <c r="K67" s="41">
        <f t="shared" si="7"/>
        <v>0</v>
      </c>
      <c r="L67" s="6"/>
      <c r="M67" s="38">
        <f t="shared" si="8"/>
        <v>0</v>
      </c>
      <c r="N67" s="38"/>
      <c r="O67" s="38">
        <f t="shared" si="9"/>
        <v>0</v>
      </c>
      <c r="Q67" s="41">
        <v>0</v>
      </c>
      <c r="R67" s="41">
        <v>0</v>
      </c>
      <c r="S67" s="41">
        <f t="shared" si="10"/>
        <v>0</v>
      </c>
      <c r="T67" s="6"/>
      <c r="U67" s="38">
        <f t="shared" si="11"/>
        <v>0</v>
      </c>
      <c r="V67" s="38"/>
      <c r="W67" s="38">
        <f t="shared" si="12"/>
        <v>0</v>
      </c>
      <c r="Y67" s="41">
        <v>0</v>
      </c>
      <c r="Z67" s="41">
        <v>0</v>
      </c>
      <c r="AA67" s="41">
        <f t="shared" si="13"/>
        <v>0</v>
      </c>
      <c r="AB67" s="6"/>
      <c r="AC67" s="38">
        <f t="shared" si="14"/>
        <v>0</v>
      </c>
      <c r="AD67" s="38"/>
      <c r="AE67" s="38">
        <f t="shared" si="15"/>
        <v>0</v>
      </c>
      <c r="AH67" s="41">
        <f t="shared" si="16"/>
        <v>0</v>
      </c>
      <c r="AI67" s="41">
        <f t="shared" si="2"/>
        <v>0</v>
      </c>
      <c r="AJ67" s="41">
        <f t="shared" si="3"/>
        <v>0</v>
      </c>
      <c r="AK67" s="41">
        <f t="shared" ca="1" si="17"/>
        <v>148.12</v>
      </c>
      <c r="AL67" s="38">
        <f t="shared" ca="1" si="18"/>
        <v>1</v>
      </c>
      <c r="AO67" s="1" t="str">
        <f ca="1">IF(A67=0,0,INDEX(OFFSET(Catégories!$D$21:$D$31,0,0,10,Catégories!$C$17),'Echantillon (7)'!C67,'Echantillon (7)'!B67))</f>
        <v>13. Fines</v>
      </c>
      <c r="AP67" s="38">
        <f t="shared" ca="1" si="4"/>
        <v>0.26930909090909094</v>
      </c>
      <c r="AT67" s="38">
        <f t="shared" ca="1" si="19"/>
        <v>0</v>
      </c>
      <c r="AW67" s="36"/>
      <c r="AX67" s="36"/>
      <c r="AY67" s="40">
        <f t="shared" si="20"/>
        <v>0</v>
      </c>
      <c r="BA67" s="9">
        <f t="shared" ca="1" si="5"/>
        <v>0</v>
      </c>
      <c r="BC67" s="10">
        <f t="shared" ca="1" si="27"/>
        <v>0</v>
      </c>
      <c r="BF67" s="38">
        <f t="shared" ca="1" si="21"/>
        <v>0</v>
      </c>
    </row>
    <row r="68" spans="1:58" x14ac:dyDescent="0.3">
      <c r="A68" s="53">
        <f t="shared" ca="1" si="22"/>
        <v>0</v>
      </c>
      <c r="B68" s="19">
        <f ca="1">IF(A68=0,0,HLOOKUP(A68-1,OFFSET(Catégories!$D$18:$D$19,0,0,2,Catégories!$C$17),2,TRUE))</f>
        <v>0</v>
      </c>
      <c r="C68" s="19">
        <f ca="1">IF(A68=0,0,A68-OFFSET(Catégories!$D$18,0,B68-1,,))</f>
        <v>0</v>
      </c>
      <c r="F68" s="1">
        <f ca="1">IF(A68=0,0,INDEX(Catégories!$D$20:$R$20,1,'Echantillon (7)'!B68))</f>
        <v>0</v>
      </c>
      <c r="G68" s="1">
        <f ca="1">IF(A68=0,0,INDEX(OFFSET(Catégories!$D$21:$D$31,0,0,10,Catégories!$C$17),'Echantillon (7)'!C68,'Echantillon (7)'!B68))</f>
        <v>0</v>
      </c>
      <c r="I68" s="41">
        <v>0</v>
      </c>
      <c r="J68" s="41">
        <v>0</v>
      </c>
      <c r="K68" s="41">
        <f t="shared" si="7"/>
        <v>0</v>
      </c>
      <c r="L68" s="6"/>
      <c r="M68" s="38">
        <f t="shared" si="8"/>
        <v>0</v>
      </c>
      <c r="N68" s="38"/>
      <c r="O68" s="38">
        <f t="shared" si="9"/>
        <v>0</v>
      </c>
      <c r="Q68" s="41">
        <v>0</v>
      </c>
      <c r="R68" s="41">
        <v>0</v>
      </c>
      <c r="S68" s="41">
        <f t="shared" si="10"/>
        <v>0</v>
      </c>
      <c r="T68" s="6"/>
      <c r="U68" s="38">
        <f t="shared" si="11"/>
        <v>0</v>
      </c>
      <c r="V68" s="38"/>
      <c r="W68" s="38">
        <f t="shared" si="12"/>
        <v>0</v>
      </c>
      <c r="Y68" s="41">
        <v>0</v>
      </c>
      <c r="Z68" s="41">
        <v>0</v>
      </c>
      <c r="AA68" s="41">
        <f t="shared" si="13"/>
        <v>0</v>
      </c>
      <c r="AB68" s="6"/>
      <c r="AC68" s="38">
        <f t="shared" si="14"/>
        <v>0</v>
      </c>
      <c r="AD68" s="38"/>
      <c r="AE68" s="38">
        <f t="shared" si="15"/>
        <v>0</v>
      </c>
      <c r="AH68" s="41">
        <f t="shared" si="16"/>
        <v>0</v>
      </c>
      <c r="AI68" s="41">
        <f t="shared" si="2"/>
        <v>0</v>
      </c>
      <c r="AJ68" s="41">
        <f t="shared" si="3"/>
        <v>0</v>
      </c>
      <c r="AK68" s="41">
        <f t="shared" ca="1" si="17"/>
        <v>0</v>
      </c>
      <c r="AL68" s="38">
        <f t="shared" ca="1" si="18"/>
        <v>0</v>
      </c>
      <c r="AO68" s="1">
        <f ca="1">IF(A68=0,0,INDEX(OFFSET(Catégories!$D$21:$D$31,0,0,10,Catégories!$C$17),'Echantillon (7)'!C68,'Echantillon (7)'!B68))</f>
        <v>0</v>
      </c>
      <c r="AP68" s="38">
        <f t="shared" ca="1" si="4"/>
        <v>0</v>
      </c>
      <c r="AT68" s="38">
        <f t="shared" ca="1" si="19"/>
        <v>0</v>
      </c>
      <c r="AW68" s="36"/>
      <c r="AX68" s="36"/>
      <c r="AY68" s="40">
        <f t="shared" si="20"/>
        <v>0</v>
      </c>
      <c r="BA68" s="9">
        <f t="shared" ca="1" si="5"/>
        <v>0</v>
      </c>
      <c r="BC68" s="10">
        <f t="shared" ca="1" si="27"/>
        <v>0</v>
      </c>
      <c r="BF68" s="38">
        <f t="shared" ca="1" si="21"/>
        <v>0</v>
      </c>
    </row>
    <row r="69" spans="1:58" x14ac:dyDescent="0.3">
      <c r="A69" s="53">
        <f t="shared" ca="1" si="22"/>
        <v>0</v>
      </c>
      <c r="B69" s="19">
        <f ca="1">IF(A69=0,0,HLOOKUP(A69-1,OFFSET(Catégories!$D$18:$D$19,0,0,2,Catégories!$C$17),2,TRUE))</f>
        <v>0</v>
      </c>
      <c r="C69" s="19">
        <f ca="1">IF(A69=0,0,A69-OFFSET(Catégories!$D$18,0,B69-1,,))</f>
        <v>0</v>
      </c>
      <c r="F69" s="1">
        <f ca="1">IF(A69=0,0,INDEX(Catégories!$D$20:$R$20,1,'Echantillon (7)'!B69))</f>
        <v>0</v>
      </c>
      <c r="G69" s="1">
        <f ca="1">IF(A69=0,0,INDEX(OFFSET(Catégories!$D$21:$D$31,0,0,10,Catégories!$C$17),'Echantillon (7)'!C69,'Echantillon (7)'!B69))</f>
        <v>0</v>
      </c>
      <c r="I69" s="41">
        <v>0</v>
      </c>
      <c r="J69" s="41">
        <v>0</v>
      </c>
      <c r="K69" s="41">
        <f t="shared" si="7"/>
        <v>0</v>
      </c>
      <c r="L69" s="6"/>
      <c r="M69" s="38">
        <f t="shared" si="8"/>
        <v>0</v>
      </c>
      <c r="N69" s="38"/>
      <c r="O69" s="38">
        <f t="shared" si="9"/>
        <v>0</v>
      </c>
      <c r="Q69" s="41">
        <v>0</v>
      </c>
      <c r="R69" s="41">
        <v>0</v>
      </c>
      <c r="S69" s="41">
        <f t="shared" si="10"/>
        <v>0</v>
      </c>
      <c r="T69" s="6"/>
      <c r="U69" s="38">
        <f t="shared" si="11"/>
        <v>0</v>
      </c>
      <c r="V69" s="38"/>
      <c r="W69" s="38">
        <f t="shared" si="12"/>
        <v>0</v>
      </c>
      <c r="Y69" s="41">
        <v>0</v>
      </c>
      <c r="Z69" s="41">
        <v>0</v>
      </c>
      <c r="AA69" s="41">
        <f t="shared" si="13"/>
        <v>0</v>
      </c>
      <c r="AB69" s="6"/>
      <c r="AC69" s="38">
        <f t="shared" si="14"/>
        <v>0</v>
      </c>
      <c r="AD69" s="38"/>
      <c r="AE69" s="38">
        <f t="shared" si="15"/>
        <v>0</v>
      </c>
      <c r="AH69" s="41">
        <f t="shared" si="16"/>
        <v>0</v>
      </c>
      <c r="AI69" s="41">
        <f t="shared" si="2"/>
        <v>0</v>
      </c>
      <c r="AJ69" s="41">
        <f t="shared" si="3"/>
        <v>0</v>
      </c>
      <c r="AK69" s="41">
        <f t="shared" ca="1" si="17"/>
        <v>0</v>
      </c>
      <c r="AL69" s="38">
        <f t="shared" ca="1" si="18"/>
        <v>0</v>
      </c>
      <c r="AO69" s="1">
        <f ca="1">IF(A69=0,0,INDEX(OFFSET(Catégories!$D$21:$D$31,0,0,10,Catégories!$C$17),'Echantillon (7)'!C69,'Echantillon (7)'!B69))</f>
        <v>0</v>
      </c>
      <c r="AP69" s="38">
        <f t="shared" ca="1" si="4"/>
        <v>0</v>
      </c>
      <c r="AT69" s="38">
        <f t="shared" ca="1" si="19"/>
        <v>0</v>
      </c>
      <c r="AW69" s="36"/>
      <c r="AX69" s="36"/>
      <c r="AY69" s="40">
        <f t="shared" si="20"/>
        <v>0</v>
      </c>
      <c r="BA69" s="9">
        <f t="shared" ca="1" si="5"/>
        <v>0</v>
      </c>
      <c r="BC69" s="10">
        <f t="shared" ca="1" si="27"/>
        <v>0</v>
      </c>
      <c r="BF69" s="38">
        <f t="shared" ca="1" si="21"/>
        <v>0</v>
      </c>
    </row>
    <row r="70" spans="1:58" x14ac:dyDescent="0.3">
      <c r="A70" s="53">
        <f t="shared" ca="1" si="22"/>
        <v>0</v>
      </c>
      <c r="B70" s="19">
        <f ca="1">IF(A70=0,0,HLOOKUP(A70-1,OFFSET(Catégories!$D$18:$D$19,0,0,2,Catégories!$C$17),2,TRUE))</f>
        <v>0</v>
      </c>
      <c r="C70" s="19">
        <f ca="1">IF(A70=0,0,A70-OFFSET(Catégories!$D$18,0,B70-1,,))</f>
        <v>0</v>
      </c>
      <c r="F70" s="1">
        <f ca="1">IF(A70=0,0,INDEX(Catégories!$D$20:$R$20,1,'Echantillon (7)'!B70))</f>
        <v>0</v>
      </c>
      <c r="G70" s="1">
        <f ca="1">IF(A70=0,0,INDEX(OFFSET(Catégories!$D$21:$D$31,0,0,10,Catégories!$C$17),'Echantillon (7)'!C70,'Echantillon (7)'!B70))</f>
        <v>0</v>
      </c>
      <c r="I70" s="41">
        <v>0</v>
      </c>
      <c r="J70" s="41">
        <v>0</v>
      </c>
      <c r="K70" s="41">
        <f t="shared" si="7"/>
        <v>0</v>
      </c>
      <c r="L70" s="6"/>
      <c r="M70" s="38">
        <f t="shared" si="8"/>
        <v>0</v>
      </c>
      <c r="N70" s="38"/>
      <c r="O70" s="38">
        <f t="shared" si="9"/>
        <v>0</v>
      </c>
      <c r="Q70" s="41">
        <v>0</v>
      </c>
      <c r="R70" s="41">
        <v>0</v>
      </c>
      <c r="S70" s="41">
        <f t="shared" si="10"/>
        <v>0</v>
      </c>
      <c r="T70" s="6"/>
      <c r="U70" s="38">
        <f t="shared" si="11"/>
        <v>0</v>
      </c>
      <c r="V70" s="38"/>
      <c r="W70" s="38">
        <f t="shared" si="12"/>
        <v>0</v>
      </c>
      <c r="Y70" s="41">
        <v>0</v>
      </c>
      <c r="Z70" s="41">
        <v>0</v>
      </c>
      <c r="AA70" s="41">
        <f t="shared" si="13"/>
        <v>0</v>
      </c>
      <c r="AB70" s="6"/>
      <c r="AC70" s="38">
        <f t="shared" si="14"/>
        <v>0</v>
      </c>
      <c r="AD70" s="38"/>
      <c r="AE70" s="38">
        <f t="shared" si="15"/>
        <v>0</v>
      </c>
      <c r="AH70" s="41">
        <f t="shared" si="16"/>
        <v>0</v>
      </c>
      <c r="AI70" s="41">
        <f t="shared" si="2"/>
        <v>0</v>
      </c>
      <c r="AJ70" s="41">
        <f t="shared" si="3"/>
        <v>0</v>
      </c>
      <c r="AK70" s="41">
        <f t="shared" ca="1" si="17"/>
        <v>0</v>
      </c>
      <c r="AL70" s="38">
        <f t="shared" ca="1" si="18"/>
        <v>0</v>
      </c>
      <c r="AO70" s="1">
        <f ca="1">IF(A70=0,0,INDEX(OFFSET(Catégories!$D$21:$D$31,0,0,10,Catégories!$C$17),'Echantillon (7)'!C70,'Echantillon (7)'!B70))</f>
        <v>0</v>
      </c>
      <c r="AP70" s="38">
        <f t="shared" ca="1" si="4"/>
        <v>0</v>
      </c>
      <c r="AT70" s="38">
        <f t="shared" ca="1" si="19"/>
        <v>0</v>
      </c>
      <c r="AW70" s="36"/>
      <c r="AX70" s="36"/>
      <c r="AY70" s="40">
        <f t="shared" si="20"/>
        <v>0</v>
      </c>
      <c r="BA70" s="9">
        <f t="shared" ca="1" si="5"/>
        <v>0</v>
      </c>
      <c r="BC70" s="10">
        <f t="shared" ca="1" si="27"/>
        <v>0</v>
      </c>
      <c r="BF70" s="38">
        <f t="shared" ca="1" si="21"/>
        <v>0</v>
      </c>
    </row>
    <row r="71" spans="1:58" x14ac:dyDescent="0.3">
      <c r="A71" s="53">
        <f t="shared" ca="1" si="22"/>
        <v>0</v>
      </c>
      <c r="B71" s="19">
        <f ca="1">IF(A71=0,0,HLOOKUP(A71-1,OFFSET(Catégories!$D$18:$D$19,0,0,2,Catégories!$C$17),2,TRUE))</f>
        <v>0</v>
      </c>
      <c r="C71" s="19">
        <f ca="1">IF(A71=0,0,A71-OFFSET(Catégories!$D$18,0,B71-1,,))</f>
        <v>0</v>
      </c>
      <c r="F71" s="1">
        <f ca="1">IF(A71=0,0,INDEX(Catégories!$D$20:$R$20,1,'Echantillon (7)'!B71))</f>
        <v>0</v>
      </c>
      <c r="G71" s="1">
        <f ca="1">IF(A71=0,0,INDEX(OFFSET(Catégories!$D$21:$D$31,0,0,10,Catégories!$C$17),'Echantillon (7)'!C71,'Echantillon (7)'!B71))</f>
        <v>0</v>
      </c>
      <c r="I71" s="41">
        <v>0</v>
      </c>
      <c r="J71" s="41">
        <v>0</v>
      </c>
      <c r="K71" s="41">
        <f t="shared" si="7"/>
        <v>0</v>
      </c>
      <c r="L71" s="6"/>
      <c r="M71" s="38">
        <f t="shared" si="8"/>
        <v>0</v>
      </c>
      <c r="N71" s="38"/>
      <c r="O71" s="38">
        <f t="shared" si="9"/>
        <v>0</v>
      </c>
      <c r="Q71" s="41">
        <v>0</v>
      </c>
      <c r="R71" s="41">
        <v>0</v>
      </c>
      <c r="S71" s="41">
        <f t="shared" si="10"/>
        <v>0</v>
      </c>
      <c r="T71" s="6"/>
      <c r="U71" s="38">
        <f t="shared" si="11"/>
        <v>0</v>
      </c>
      <c r="V71" s="38"/>
      <c r="W71" s="38">
        <f t="shared" si="12"/>
        <v>0</v>
      </c>
      <c r="Y71" s="41">
        <v>0</v>
      </c>
      <c r="Z71" s="41">
        <v>0</v>
      </c>
      <c r="AA71" s="41">
        <f t="shared" si="13"/>
        <v>0</v>
      </c>
      <c r="AB71" s="6"/>
      <c r="AC71" s="38">
        <f t="shared" si="14"/>
        <v>0</v>
      </c>
      <c r="AD71" s="38"/>
      <c r="AE71" s="38">
        <f t="shared" si="15"/>
        <v>0</v>
      </c>
      <c r="AH71" s="41">
        <f t="shared" si="16"/>
        <v>0</v>
      </c>
      <c r="AI71" s="41">
        <f t="shared" si="2"/>
        <v>0</v>
      </c>
      <c r="AJ71" s="41">
        <f t="shared" si="3"/>
        <v>0</v>
      </c>
      <c r="AK71" s="41">
        <f t="shared" ca="1" si="17"/>
        <v>0</v>
      </c>
      <c r="AL71" s="38">
        <f t="shared" ca="1" si="18"/>
        <v>0</v>
      </c>
      <c r="AO71" s="1">
        <f ca="1">IF(A71=0,0,INDEX(OFFSET(Catégories!$D$21:$D$31,0,0,10,Catégories!$C$17),'Echantillon (7)'!C71,'Echantillon (7)'!B71))</f>
        <v>0</v>
      </c>
      <c r="AP71" s="38">
        <f t="shared" ca="1" si="4"/>
        <v>0</v>
      </c>
      <c r="AT71" s="38">
        <f t="shared" ca="1" si="19"/>
        <v>0</v>
      </c>
      <c r="AW71" s="36"/>
      <c r="AX71" s="36"/>
      <c r="AY71" s="40">
        <f t="shared" si="20"/>
        <v>0</v>
      </c>
      <c r="BA71" s="9">
        <f t="shared" ca="1" si="5"/>
        <v>0</v>
      </c>
      <c r="BC71" s="10">
        <f t="shared" ca="1" si="27"/>
        <v>0</v>
      </c>
      <c r="BF71" s="38">
        <f t="shared" ca="1" si="21"/>
        <v>0</v>
      </c>
    </row>
    <row r="72" spans="1:58" x14ac:dyDescent="0.3">
      <c r="A72" s="53">
        <f t="shared" ca="1" si="22"/>
        <v>0</v>
      </c>
      <c r="B72" s="19">
        <f ca="1">IF(A72=0,0,HLOOKUP(A72-1,OFFSET(Catégories!$D$18:$D$19,0,0,2,Catégories!$C$17),2,TRUE))</f>
        <v>0</v>
      </c>
      <c r="C72" s="19">
        <f ca="1">IF(A72=0,0,A72-OFFSET(Catégories!$D$18,0,B72-1,,))</f>
        <v>0</v>
      </c>
      <c r="F72" s="1">
        <f ca="1">IF(A72=0,0,INDEX(Catégories!$D$20:$R$20,1,'Echantillon (7)'!B72))</f>
        <v>0</v>
      </c>
      <c r="G72" s="1">
        <f ca="1">IF(A72=0,0,INDEX(OFFSET(Catégories!$D$21:$D$31,0,0,10,Catégories!$C$17),'Echantillon (7)'!C72,'Echantillon (7)'!B72))</f>
        <v>0</v>
      </c>
      <c r="I72" s="41">
        <v>0</v>
      </c>
      <c r="J72" s="41">
        <v>0</v>
      </c>
      <c r="K72" s="41">
        <f t="shared" si="7"/>
        <v>0</v>
      </c>
      <c r="L72" s="6"/>
      <c r="M72" s="38">
        <f t="shared" si="8"/>
        <v>0</v>
      </c>
      <c r="N72" s="38"/>
      <c r="O72" s="38">
        <f t="shared" si="9"/>
        <v>0</v>
      </c>
      <c r="Q72" s="41">
        <v>0</v>
      </c>
      <c r="R72" s="41">
        <v>0</v>
      </c>
      <c r="S72" s="41">
        <f t="shared" si="10"/>
        <v>0</v>
      </c>
      <c r="T72" s="6"/>
      <c r="U72" s="38">
        <f t="shared" si="11"/>
        <v>0</v>
      </c>
      <c r="V72" s="38"/>
      <c r="W72" s="38">
        <f t="shared" si="12"/>
        <v>0</v>
      </c>
      <c r="Y72" s="41">
        <v>0</v>
      </c>
      <c r="Z72" s="41">
        <v>0</v>
      </c>
      <c r="AA72" s="41">
        <f t="shared" si="13"/>
        <v>0</v>
      </c>
      <c r="AB72" s="6"/>
      <c r="AC72" s="38">
        <f t="shared" si="14"/>
        <v>0</v>
      </c>
      <c r="AD72" s="38"/>
      <c r="AE72" s="38">
        <f t="shared" si="15"/>
        <v>0</v>
      </c>
      <c r="AH72" s="41">
        <f t="shared" si="16"/>
        <v>0</v>
      </c>
      <c r="AI72" s="41">
        <f t="shared" si="2"/>
        <v>0</v>
      </c>
      <c r="AJ72" s="41">
        <f t="shared" si="3"/>
        <v>0</v>
      </c>
      <c r="AK72" s="41">
        <f t="shared" ca="1" si="17"/>
        <v>0</v>
      </c>
      <c r="AL72" s="38">
        <f t="shared" ca="1" si="18"/>
        <v>0</v>
      </c>
      <c r="AO72" s="1">
        <f ca="1">IF(A72=0,0,INDEX(OFFSET(Catégories!$D$21:$D$31,0,0,10,Catégories!$C$17),'Echantillon (7)'!C72,'Echantillon (7)'!B72))</f>
        <v>0</v>
      </c>
      <c r="AP72" s="38">
        <f t="shared" ca="1" si="4"/>
        <v>0</v>
      </c>
      <c r="AT72" s="38">
        <f t="shared" ca="1" si="19"/>
        <v>0</v>
      </c>
      <c r="AW72" s="36"/>
      <c r="AX72" s="36"/>
      <c r="AY72" s="40">
        <f t="shared" si="20"/>
        <v>0</v>
      </c>
      <c r="BA72" s="9">
        <f t="shared" ca="1" si="5"/>
        <v>0</v>
      </c>
      <c r="BC72" s="10">
        <f t="shared" ca="1" si="27"/>
        <v>0</v>
      </c>
      <c r="BF72" s="38">
        <f t="shared" ca="1" si="21"/>
        <v>0</v>
      </c>
    </row>
    <row r="73" spans="1:58" x14ac:dyDescent="0.3">
      <c r="A73" s="53">
        <f t="shared" ca="1" si="22"/>
        <v>0</v>
      </c>
      <c r="B73" s="19">
        <f ca="1">IF(A73=0,0,HLOOKUP(A73-1,OFFSET(Catégories!$D$18:$D$19,0,0,2,Catégories!$C$17),2,TRUE))</f>
        <v>0</v>
      </c>
      <c r="C73" s="19">
        <f ca="1">IF(A73=0,0,A73-OFFSET(Catégories!$D$18,0,B73-1,,))</f>
        <v>0</v>
      </c>
      <c r="F73" s="1">
        <f ca="1">IF(A73=0,0,INDEX(Catégories!$D$20:$R$20,1,'Echantillon (7)'!B73))</f>
        <v>0</v>
      </c>
      <c r="G73" s="1">
        <f ca="1">IF(A73=0,0,INDEX(OFFSET(Catégories!$D$21:$D$31,0,0,10,Catégories!$C$17),'Echantillon (7)'!C73,'Echantillon (7)'!B73))</f>
        <v>0</v>
      </c>
      <c r="I73" s="41">
        <v>0</v>
      </c>
      <c r="J73" s="41">
        <v>0</v>
      </c>
      <c r="K73" s="41">
        <f t="shared" si="7"/>
        <v>0</v>
      </c>
      <c r="L73" s="6"/>
      <c r="M73" s="38">
        <f t="shared" si="8"/>
        <v>0</v>
      </c>
      <c r="N73" s="38"/>
      <c r="O73" s="38">
        <f t="shared" si="9"/>
        <v>0</v>
      </c>
      <c r="Q73" s="41">
        <v>0</v>
      </c>
      <c r="R73" s="41">
        <v>0</v>
      </c>
      <c r="S73" s="41">
        <f t="shared" si="10"/>
        <v>0</v>
      </c>
      <c r="T73" s="6"/>
      <c r="U73" s="38">
        <f t="shared" si="11"/>
        <v>0</v>
      </c>
      <c r="V73" s="38"/>
      <c r="W73" s="38">
        <f t="shared" si="12"/>
        <v>0</v>
      </c>
      <c r="Y73" s="41">
        <v>0</v>
      </c>
      <c r="Z73" s="41">
        <v>0</v>
      </c>
      <c r="AA73" s="41">
        <f t="shared" si="13"/>
        <v>0</v>
      </c>
      <c r="AB73" s="6"/>
      <c r="AC73" s="38">
        <f t="shared" si="14"/>
        <v>0</v>
      </c>
      <c r="AD73" s="38"/>
      <c r="AE73" s="38">
        <f t="shared" si="15"/>
        <v>0</v>
      </c>
      <c r="AH73" s="41">
        <f t="shared" si="16"/>
        <v>0</v>
      </c>
      <c r="AI73" s="41">
        <f t="shared" si="2"/>
        <v>0</v>
      </c>
      <c r="AJ73" s="41">
        <f t="shared" si="3"/>
        <v>0</v>
      </c>
      <c r="AK73" s="41">
        <f t="shared" ca="1" si="17"/>
        <v>0</v>
      </c>
      <c r="AL73" s="38">
        <f t="shared" ca="1" si="18"/>
        <v>0</v>
      </c>
      <c r="AO73" s="1">
        <f ca="1">IF(A73=0,0,INDEX(OFFSET(Catégories!$D$21:$D$31,0,0,10,Catégories!$C$17),'Echantillon (7)'!C73,'Echantillon (7)'!B73))</f>
        <v>0</v>
      </c>
      <c r="AP73" s="38">
        <f t="shared" ca="1" si="4"/>
        <v>0</v>
      </c>
      <c r="AT73" s="38">
        <f t="shared" ca="1" si="19"/>
        <v>0</v>
      </c>
      <c r="AW73" s="36"/>
      <c r="AX73" s="36"/>
      <c r="AY73" s="40">
        <f t="shared" si="20"/>
        <v>0</v>
      </c>
      <c r="BA73" s="9">
        <f t="shared" ca="1" si="5"/>
        <v>0</v>
      </c>
      <c r="BC73" s="10">
        <f t="shared" ca="1" si="27"/>
        <v>0</v>
      </c>
      <c r="BF73" s="38">
        <f t="shared" ca="1" si="21"/>
        <v>0</v>
      </c>
    </row>
    <row r="74" spans="1:58" x14ac:dyDescent="0.3">
      <c r="A74" s="53">
        <f t="shared" ca="1" si="22"/>
        <v>0</v>
      </c>
      <c r="B74" s="19">
        <f ca="1">IF(A74=0,0,HLOOKUP(A74-1,OFFSET(Catégories!$D$18:$D$19,0,0,2,Catégories!$C$17),2,TRUE))</f>
        <v>0</v>
      </c>
      <c r="C74" s="19">
        <f ca="1">IF(A74=0,0,A74-OFFSET(Catégories!$D$18,0,B74-1,,))</f>
        <v>0</v>
      </c>
      <c r="F74" s="1">
        <f ca="1">IF(A74=0,0,INDEX(Catégories!$D$20:$R$20,1,'Echantillon (7)'!B74))</f>
        <v>0</v>
      </c>
      <c r="G74" s="1">
        <f ca="1">IF(A74=0,0,INDEX(OFFSET(Catégories!$D$21:$D$31,0,0,10,Catégories!$C$17),'Echantillon (7)'!C74,'Echantillon (7)'!B74))</f>
        <v>0</v>
      </c>
      <c r="I74" s="41">
        <v>0</v>
      </c>
      <c r="J74" s="41">
        <v>0</v>
      </c>
      <c r="K74" s="41">
        <f t="shared" si="7"/>
        <v>0</v>
      </c>
      <c r="L74" s="6"/>
      <c r="M74" s="38">
        <f t="shared" si="8"/>
        <v>0</v>
      </c>
      <c r="N74" s="38"/>
      <c r="O74" s="38">
        <f t="shared" si="9"/>
        <v>0</v>
      </c>
      <c r="Q74" s="41">
        <v>0</v>
      </c>
      <c r="R74" s="41">
        <v>0</v>
      </c>
      <c r="S74" s="41">
        <f t="shared" si="10"/>
        <v>0</v>
      </c>
      <c r="T74" s="6"/>
      <c r="U74" s="38">
        <f t="shared" si="11"/>
        <v>0</v>
      </c>
      <c r="V74" s="38"/>
      <c r="W74" s="38">
        <f t="shared" si="12"/>
        <v>0</v>
      </c>
      <c r="Y74" s="41">
        <v>0</v>
      </c>
      <c r="Z74" s="41">
        <v>0</v>
      </c>
      <c r="AA74" s="41">
        <f t="shared" si="13"/>
        <v>0</v>
      </c>
      <c r="AB74" s="6"/>
      <c r="AC74" s="38">
        <f t="shared" si="14"/>
        <v>0</v>
      </c>
      <c r="AD74" s="38"/>
      <c r="AE74" s="38">
        <f t="shared" si="15"/>
        <v>0</v>
      </c>
      <c r="AH74" s="41">
        <f t="shared" si="16"/>
        <v>0</v>
      </c>
      <c r="AI74" s="41">
        <f t="shared" si="2"/>
        <v>0</v>
      </c>
      <c r="AJ74" s="41">
        <f t="shared" si="3"/>
        <v>0</v>
      </c>
      <c r="AK74" s="41">
        <f t="shared" ca="1" si="17"/>
        <v>0</v>
      </c>
      <c r="AL74" s="38">
        <f t="shared" ca="1" si="18"/>
        <v>0</v>
      </c>
      <c r="AO74" s="1">
        <f ca="1">IF(A74=0,0,INDEX(OFFSET(Catégories!$D$21:$D$31,0,0,10,Catégories!$C$17),'Echantillon (7)'!C74,'Echantillon (7)'!B74))</f>
        <v>0</v>
      </c>
      <c r="AP74" s="38">
        <f t="shared" ca="1" si="4"/>
        <v>0</v>
      </c>
      <c r="AT74" s="38">
        <f t="shared" ca="1" si="19"/>
        <v>0</v>
      </c>
      <c r="AW74" s="36"/>
      <c r="AX74" s="36"/>
      <c r="AY74" s="40">
        <f t="shared" si="20"/>
        <v>0</v>
      </c>
      <c r="BA74" s="9">
        <f t="shared" ca="1" si="5"/>
        <v>0</v>
      </c>
      <c r="BC74" s="10">
        <f t="shared" ca="1" si="27"/>
        <v>0</v>
      </c>
      <c r="BF74" s="38">
        <f t="shared" ca="1" si="21"/>
        <v>0</v>
      </c>
    </row>
    <row r="75" spans="1:58" x14ac:dyDescent="0.3">
      <c r="A75" s="53">
        <f t="shared" ca="1" si="22"/>
        <v>0</v>
      </c>
      <c r="B75" s="19">
        <f ca="1">IF(A75=0,0,HLOOKUP(A75-1,OFFSET(Catégories!$D$18:$D$19,0,0,2,Catégories!$C$17),2,TRUE))</f>
        <v>0</v>
      </c>
      <c r="C75" s="19">
        <f ca="1">IF(A75=0,0,A75-OFFSET(Catégories!$D$18,0,B75-1,,))</f>
        <v>0</v>
      </c>
      <c r="F75" s="1">
        <f ca="1">IF(A75=0,0,INDEX(Catégories!$D$20:$R$20,1,'Echantillon (7)'!B75))</f>
        <v>0</v>
      </c>
      <c r="G75" s="1">
        <f ca="1">IF(A75=0,0,INDEX(OFFSET(Catégories!$D$21:$D$31,0,0,10,Catégories!$C$17),'Echantillon (7)'!C75,'Echantillon (7)'!B75))</f>
        <v>0</v>
      </c>
      <c r="I75" s="41">
        <v>0</v>
      </c>
      <c r="J75" s="41">
        <v>0</v>
      </c>
      <c r="K75" s="41">
        <f t="shared" si="7"/>
        <v>0</v>
      </c>
      <c r="L75" s="6"/>
      <c r="M75" s="38">
        <f t="shared" si="8"/>
        <v>0</v>
      </c>
      <c r="N75" s="38"/>
      <c r="O75" s="38">
        <f t="shared" si="9"/>
        <v>0</v>
      </c>
      <c r="Q75" s="41">
        <v>0</v>
      </c>
      <c r="R75" s="41">
        <v>0</v>
      </c>
      <c r="S75" s="41">
        <f t="shared" si="10"/>
        <v>0</v>
      </c>
      <c r="T75" s="6"/>
      <c r="U75" s="38">
        <f t="shared" si="11"/>
        <v>0</v>
      </c>
      <c r="V75" s="38"/>
      <c r="W75" s="38">
        <f t="shared" si="12"/>
        <v>0</v>
      </c>
      <c r="Y75" s="41">
        <v>0</v>
      </c>
      <c r="Z75" s="41">
        <v>0</v>
      </c>
      <c r="AA75" s="41">
        <f t="shared" si="13"/>
        <v>0</v>
      </c>
      <c r="AB75" s="6"/>
      <c r="AC75" s="38">
        <f t="shared" si="14"/>
        <v>0</v>
      </c>
      <c r="AD75" s="38"/>
      <c r="AE75" s="38">
        <f t="shared" si="15"/>
        <v>0</v>
      </c>
      <c r="AH75" s="41">
        <f t="shared" si="16"/>
        <v>0</v>
      </c>
      <c r="AI75" s="41">
        <f t="shared" si="2"/>
        <v>0</v>
      </c>
      <c r="AJ75" s="41">
        <f t="shared" si="3"/>
        <v>0</v>
      </c>
      <c r="AK75" s="41">
        <f t="shared" ca="1" si="17"/>
        <v>0</v>
      </c>
      <c r="AL75" s="38">
        <f t="shared" ca="1" si="18"/>
        <v>0</v>
      </c>
      <c r="AO75" s="1">
        <f ca="1">IF(A75=0,0,INDEX(OFFSET(Catégories!$D$21:$D$31,0,0,10,Catégories!$C$17),'Echantillon (7)'!C75,'Echantillon (7)'!B75))</f>
        <v>0</v>
      </c>
      <c r="AP75" s="38">
        <f t="shared" ca="1" si="4"/>
        <v>0</v>
      </c>
      <c r="AT75" s="38">
        <f t="shared" ca="1" si="19"/>
        <v>0</v>
      </c>
      <c r="AW75" s="36"/>
      <c r="AX75" s="36"/>
      <c r="AY75" s="40">
        <f t="shared" si="20"/>
        <v>0</v>
      </c>
      <c r="BA75" s="9">
        <f t="shared" ca="1" si="5"/>
        <v>0</v>
      </c>
      <c r="BC75" s="10">
        <f t="shared" ca="1" si="27"/>
        <v>0</v>
      </c>
      <c r="BF75" s="38">
        <f t="shared" ca="1" si="21"/>
        <v>0</v>
      </c>
    </row>
    <row r="76" spans="1:58" x14ac:dyDescent="0.3">
      <c r="A76" s="53">
        <f t="shared" ca="1" si="22"/>
        <v>0</v>
      </c>
      <c r="B76" s="19">
        <f ca="1">IF(A76=0,0,HLOOKUP(A76-1,OFFSET(Catégories!$D$18:$D$19,0,0,2,Catégories!$C$17),2,TRUE))</f>
        <v>0</v>
      </c>
      <c r="C76" s="19">
        <f ca="1">IF(A76=0,0,A76-OFFSET(Catégories!$D$18,0,B76-1,,))</f>
        <v>0</v>
      </c>
      <c r="F76" s="1">
        <f ca="1">IF(A76=0,0,INDEX(Catégories!$D$20:$R$20,1,'Echantillon (7)'!B76))</f>
        <v>0</v>
      </c>
      <c r="G76" s="1">
        <f ca="1">IF(A76=0,0,INDEX(OFFSET(Catégories!$D$21:$D$31,0,0,10,Catégories!$C$17),'Echantillon (7)'!C76,'Echantillon (7)'!B76))</f>
        <v>0</v>
      </c>
      <c r="I76" s="41">
        <v>0</v>
      </c>
      <c r="J76" s="41">
        <v>0</v>
      </c>
      <c r="K76" s="41">
        <f t="shared" si="7"/>
        <v>0</v>
      </c>
      <c r="L76" s="6"/>
      <c r="M76" s="38">
        <f t="shared" si="8"/>
        <v>0</v>
      </c>
      <c r="N76" s="38"/>
      <c r="O76" s="38">
        <f t="shared" si="9"/>
        <v>0</v>
      </c>
      <c r="Q76" s="41">
        <v>0</v>
      </c>
      <c r="R76" s="41">
        <v>0</v>
      </c>
      <c r="S76" s="41">
        <f t="shared" si="10"/>
        <v>0</v>
      </c>
      <c r="T76" s="6"/>
      <c r="U76" s="38">
        <f t="shared" si="11"/>
        <v>0</v>
      </c>
      <c r="V76" s="38"/>
      <c r="W76" s="38">
        <f t="shared" si="12"/>
        <v>0</v>
      </c>
      <c r="Y76" s="41">
        <v>0</v>
      </c>
      <c r="Z76" s="41">
        <v>0</v>
      </c>
      <c r="AA76" s="41">
        <f t="shared" si="13"/>
        <v>0</v>
      </c>
      <c r="AB76" s="6"/>
      <c r="AC76" s="38">
        <f t="shared" si="14"/>
        <v>0</v>
      </c>
      <c r="AD76" s="38"/>
      <c r="AE76" s="38">
        <f t="shared" si="15"/>
        <v>0</v>
      </c>
      <c r="AH76" s="41">
        <f t="shared" si="16"/>
        <v>0</v>
      </c>
      <c r="AI76" s="41">
        <f t="shared" si="2"/>
        <v>0</v>
      </c>
      <c r="AJ76" s="41">
        <f t="shared" si="3"/>
        <v>0</v>
      </c>
      <c r="AK76" s="41">
        <f t="shared" ca="1" si="17"/>
        <v>0</v>
      </c>
      <c r="AL76" s="38">
        <f t="shared" ca="1" si="18"/>
        <v>0</v>
      </c>
      <c r="AO76" s="1">
        <f ca="1">IF(A76=0,0,INDEX(OFFSET(Catégories!$D$21:$D$31,0,0,10,Catégories!$C$17),'Echantillon (7)'!C76,'Echantillon (7)'!B76))</f>
        <v>0</v>
      </c>
      <c r="AP76" s="38">
        <f t="shared" ca="1" si="4"/>
        <v>0</v>
      </c>
      <c r="AT76" s="38">
        <f t="shared" ca="1" si="19"/>
        <v>0</v>
      </c>
      <c r="AW76" s="36"/>
      <c r="AX76" s="36"/>
      <c r="AY76" s="40">
        <f t="shared" si="20"/>
        <v>0</v>
      </c>
      <c r="BA76" s="9">
        <f t="shared" ca="1" si="5"/>
        <v>0</v>
      </c>
      <c r="BC76" s="10">
        <f t="shared" ca="1" si="27"/>
        <v>0</v>
      </c>
      <c r="BF76" s="38">
        <f t="shared" ca="1" si="21"/>
        <v>0</v>
      </c>
    </row>
    <row r="77" spans="1:58" x14ac:dyDescent="0.3">
      <c r="A77" s="53">
        <f t="shared" ca="1" si="22"/>
        <v>0</v>
      </c>
      <c r="B77" s="19">
        <f ca="1">IF(A77=0,0,HLOOKUP(A77-1,OFFSET(Catégories!$D$18:$D$19,0,0,2,Catégories!$C$17),2,TRUE))</f>
        <v>0</v>
      </c>
      <c r="C77" s="19">
        <f ca="1">IF(A77=0,0,A77-OFFSET(Catégories!$D$18,0,B77-1,,))</f>
        <v>0</v>
      </c>
      <c r="F77" s="1">
        <f ca="1">IF(A77=0,0,INDEX(Catégories!$D$20:$R$20,1,'Echantillon (7)'!B77))</f>
        <v>0</v>
      </c>
      <c r="G77" s="1">
        <f ca="1">IF(A77=0,0,INDEX(OFFSET(Catégories!$D$21:$D$31,0,0,10,Catégories!$C$17),'Echantillon (7)'!C77,'Echantillon (7)'!B77))</f>
        <v>0</v>
      </c>
      <c r="I77" s="41">
        <v>0</v>
      </c>
      <c r="J77" s="41">
        <v>0</v>
      </c>
      <c r="K77" s="41">
        <f t="shared" si="7"/>
        <v>0</v>
      </c>
      <c r="L77" s="6"/>
      <c r="M77" s="38">
        <f t="shared" si="8"/>
        <v>0</v>
      </c>
      <c r="N77" s="38"/>
      <c r="O77" s="38">
        <f t="shared" si="9"/>
        <v>0</v>
      </c>
      <c r="Q77" s="41">
        <v>0</v>
      </c>
      <c r="R77" s="41">
        <v>0</v>
      </c>
      <c r="S77" s="41">
        <f t="shared" si="10"/>
        <v>0</v>
      </c>
      <c r="T77" s="6"/>
      <c r="U77" s="38">
        <f t="shared" si="11"/>
        <v>0</v>
      </c>
      <c r="V77" s="38"/>
      <c r="W77" s="38">
        <f t="shared" si="12"/>
        <v>0</v>
      </c>
      <c r="Y77" s="41">
        <v>0</v>
      </c>
      <c r="Z77" s="41">
        <v>0</v>
      </c>
      <c r="AA77" s="41">
        <f t="shared" si="13"/>
        <v>0</v>
      </c>
      <c r="AB77" s="6"/>
      <c r="AC77" s="38">
        <f t="shared" si="14"/>
        <v>0</v>
      </c>
      <c r="AD77" s="38"/>
      <c r="AE77" s="38">
        <f t="shared" si="15"/>
        <v>0</v>
      </c>
      <c r="AH77" s="41">
        <f t="shared" si="16"/>
        <v>0</v>
      </c>
      <c r="AI77" s="41">
        <f t="shared" si="2"/>
        <v>0</v>
      </c>
      <c r="AJ77" s="41">
        <f t="shared" si="3"/>
        <v>0</v>
      </c>
      <c r="AK77" s="41">
        <f t="shared" ca="1" si="17"/>
        <v>0</v>
      </c>
      <c r="AL77" s="38">
        <f t="shared" ca="1" si="18"/>
        <v>0</v>
      </c>
      <c r="AO77" s="1">
        <f ca="1">IF(A77=0,0,INDEX(OFFSET(Catégories!$D$21:$D$31,0,0,10,Catégories!$C$17),'Echantillon (7)'!C77,'Echantillon (7)'!B77))</f>
        <v>0</v>
      </c>
      <c r="AP77" s="38">
        <f t="shared" ca="1" si="4"/>
        <v>0</v>
      </c>
      <c r="AT77" s="38">
        <f t="shared" ca="1" si="19"/>
        <v>0</v>
      </c>
      <c r="AW77" s="36"/>
      <c r="AX77" s="36"/>
      <c r="AY77" s="40">
        <f t="shared" si="20"/>
        <v>0</v>
      </c>
      <c r="BA77" s="9">
        <f t="shared" ca="1" si="5"/>
        <v>0</v>
      </c>
      <c r="BC77" s="10">
        <f t="shared" ca="1" si="27"/>
        <v>0</v>
      </c>
      <c r="BF77" s="38">
        <f t="shared" ca="1" si="21"/>
        <v>0</v>
      </c>
    </row>
    <row r="78" spans="1:58" x14ac:dyDescent="0.3">
      <c r="A78" s="53">
        <f t="shared" ca="1" si="22"/>
        <v>0</v>
      </c>
      <c r="B78" s="19">
        <f ca="1">IF(A78=0,0,HLOOKUP(A78-1,OFFSET(Catégories!$D$18:$D$19,0,0,2,Catégories!$C$17),2,TRUE))</f>
        <v>0</v>
      </c>
      <c r="C78" s="19">
        <f ca="1">IF(A78=0,0,A78-OFFSET(Catégories!$D$18,0,B78-1,,))</f>
        <v>0</v>
      </c>
      <c r="F78" s="1">
        <f ca="1">IF(A78=0,0,INDEX(Catégories!$D$20:$R$20,1,'Echantillon (7)'!B78))</f>
        <v>0</v>
      </c>
      <c r="G78" s="1">
        <f ca="1">IF(A78=0,0,INDEX(OFFSET(Catégories!$D$21:$D$31,0,0,10,Catégories!$C$17),'Echantillon (7)'!C78,'Echantillon (7)'!B78))</f>
        <v>0</v>
      </c>
      <c r="I78" s="41">
        <v>0</v>
      </c>
      <c r="J78" s="41">
        <v>0</v>
      </c>
      <c r="K78" s="41">
        <f t="shared" si="7"/>
        <v>0</v>
      </c>
      <c r="L78" s="6"/>
      <c r="M78" s="38">
        <f t="shared" si="8"/>
        <v>0</v>
      </c>
      <c r="N78" s="38"/>
      <c r="O78" s="38">
        <f t="shared" si="9"/>
        <v>0</v>
      </c>
      <c r="Q78" s="41">
        <v>0</v>
      </c>
      <c r="R78" s="41">
        <v>0</v>
      </c>
      <c r="S78" s="41">
        <f t="shared" si="10"/>
        <v>0</v>
      </c>
      <c r="T78" s="6"/>
      <c r="U78" s="38">
        <f t="shared" si="11"/>
        <v>0</v>
      </c>
      <c r="V78" s="38"/>
      <c r="W78" s="38">
        <f t="shared" si="12"/>
        <v>0</v>
      </c>
      <c r="Y78" s="41">
        <v>0</v>
      </c>
      <c r="Z78" s="41">
        <v>0</v>
      </c>
      <c r="AA78" s="41">
        <f t="shared" si="13"/>
        <v>0</v>
      </c>
      <c r="AB78" s="6"/>
      <c r="AC78" s="38">
        <f t="shared" si="14"/>
        <v>0</v>
      </c>
      <c r="AD78" s="38"/>
      <c r="AE78" s="38">
        <f t="shared" si="15"/>
        <v>0</v>
      </c>
      <c r="AH78" s="41">
        <f t="shared" si="16"/>
        <v>0</v>
      </c>
      <c r="AI78" s="41">
        <f t="shared" si="2"/>
        <v>0</v>
      </c>
      <c r="AJ78" s="41">
        <f t="shared" si="3"/>
        <v>0</v>
      </c>
      <c r="AK78" s="41">
        <f t="shared" ca="1" si="17"/>
        <v>0</v>
      </c>
      <c r="AL78" s="38">
        <f t="shared" ca="1" si="18"/>
        <v>0</v>
      </c>
      <c r="AO78" s="1">
        <f ca="1">IF(A78=0,0,INDEX(OFFSET(Catégories!$D$21:$D$31,0,0,10,Catégories!$C$17),'Echantillon (7)'!C78,'Echantillon (7)'!B78))</f>
        <v>0</v>
      </c>
      <c r="AP78" s="38">
        <f t="shared" ca="1" si="4"/>
        <v>0</v>
      </c>
      <c r="AT78" s="38">
        <f t="shared" ca="1" si="19"/>
        <v>0</v>
      </c>
      <c r="AW78" s="36"/>
      <c r="AX78" s="36"/>
      <c r="AY78" s="40">
        <f t="shared" si="20"/>
        <v>0</v>
      </c>
      <c r="BA78" s="9">
        <f t="shared" ca="1" si="5"/>
        <v>0</v>
      </c>
      <c r="BC78" s="10">
        <f t="shared" ca="1" si="27"/>
        <v>0</v>
      </c>
      <c r="BF78" s="38">
        <f t="shared" ca="1" si="21"/>
        <v>0</v>
      </c>
    </row>
    <row r="79" spans="1:58" x14ac:dyDescent="0.3">
      <c r="A79" s="53">
        <f t="shared" ca="1" si="22"/>
        <v>0</v>
      </c>
      <c r="B79" s="19">
        <f ca="1">IF(A79=0,0,HLOOKUP(A79-1,OFFSET(Catégories!$D$18:$D$19,0,0,2,Catégories!$C$17),2,TRUE))</f>
        <v>0</v>
      </c>
      <c r="C79" s="19">
        <f ca="1">IF(A79=0,0,A79-OFFSET(Catégories!$D$18,0,B79-1,,))</f>
        <v>0</v>
      </c>
      <c r="F79" s="1">
        <f ca="1">IF(A79=0,0,INDEX(Catégories!$D$20:$R$20,1,'Echantillon (7)'!B79))</f>
        <v>0</v>
      </c>
      <c r="G79" s="1">
        <f ca="1">IF(A79=0,0,INDEX(OFFSET(Catégories!$D$21:$D$31,0,0,10,Catégories!$C$17),'Echantillon (7)'!C79,'Echantillon (7)'!B79))</f>
        <v>0</v>
      </c>
      <c r="I79" s="41">
        <v>0</v>
      </c>
      <c r="J79" s="41">
        <v>0</v>
      </c>
      <c r="K79" s="41">
        <f t="shared" si="7"/>
        <v>0</v>
      </c>
      <c r="L79" s="6"/>
      <c r="M79" s="38">
        <f t="shared" si="8"/>
        <v>0</v>
      </c>
      <c r="N79" s="38"/>
      <c r="O79" s="38">
        <f t="shared" si="9"/>
        <v>0</v>
      </c>
      <c r="Q79" s="41">
        <v>0</v>
      </c>
      <c r="R79" s="41">
        <v>0</v>
      </c>
      <c r="S79" s="41">
        <f t="shared" si="10"/>
        <v>0</v>
      </c>
      <c r="T79" s="6"/>
      <c r="U79" s="38">
        <f t="shared" si="11"/>
        <v>0</v>
      </c>
      <c r="V79" s="38"/>
      <c r="W79" s="38">
        <f t="shared" si="12"/>
        <v>0</v>
      </c>
      <c r="Y79" s="41">
        <v>0</v>
      </c>
      <c r="Z79" s="41">
        <v>0</v>
      </c>
      <c r="AA79" s="41">
        <f t="shared" si="13"/>
        <v>0</v>
      </c>
      <c r="AB79" s="6"/>
      <c r="AC79" s="38">
        <f t="shared" si="14"/>
        <v>0</v>
      </c>
      <c r="AD79" s="38"/>
      <c r="AE79" s="38">
        <f t="shared" si="15"/>
        <v>0</v>
      </c>
      <c r="AH79" s="41">
        <f t="shared" si="16"/>
        <v>0</v>
      </c>
      <c r="AI79" s="41">
        <f t="shared" si="2"/>
        <v>0</v>
      </c>
      <c r="AJ79" s="41">
        <f t="shared" si="3"/>
        <v>0</v>
      </c>
      <c r="AK79" s="41">
        <f t="shared" ca="1" si="17"/>
        <v>0</v>
      </c>
      <c r="AL79" s="38">
        <f t="shared" ca="1" si="18"/>
        <v>0</v>
      </c>
      <c r="AO79" s="1">
        <f ca="1">IF(A79=0,0,INDEX(OFFSET(Catégories!$D$21:$D$31,0,0,10,Catégories!$C$17),'Echantillon (7)'!C79,'Echantillon (7)'!B79))</f>
        <v>0</v>
      </c>
      <c r="AP79" s="38">
        <f t="shared" ca="1" si="4"/>
        <v>0</v>
      </c>
      <c r="AT79" s="38">
        <f t="shared" ca="1" si="19"/>
        <v>0</v>
      </c>
      <c r="AW79" s="36"/>
      <c r="AX79" s="36"/>
      <c r="AY79" s="40">
        <f t="shared" si="20"/>
        <v>0</v>
      </c>
      <c r="BA79" s="9">
        <f t="shared" ca="1" si="5"/>
        <v>0</v>
      </c>
      <c r="BC79" s="10">
        <f t="shared" ca="1" si="27"/>
        <v>0</v>
      </c>
      <c r="BF79" s="38">
        <f t="shared" ca="1" si="21"/>
        <v>0</v>
      </c>
    </row>
    <row r="80" spans="1:58" x14ac:dyDescent="0.3">
      <c r="A80" s="53">
        <f t="shared" ca="1" si="22"/>
        <v>0</v>
      </c>
      <c r="B80" s="19">
        <f ca="1">IF(A80=0,0,HLOOKUP(A80-1,OFFSET(Catégories!$D$18:$D$19,0,0,2,Catégories!$C$17),2,TRUE))</f>
        <v>0</v>
      </c>
      <c r="C80" s="19">
        <f ca="1">IF(A80=0,0,A80-OFFSET(Catégories!$D$18,0,B80-1,,))</f>
        <v>0</v>
      </c>
      <c r="F80" s="1">
        <f ca="1">IF(A80=0,0,INDEX(Catégories!$D$20:$R$20,1,'Echantillon (7)'!B80))</f>
        <v>0</v>
      </c>
      <c r="G80" s="1">
        <f ca="1">IF(A80=0,0,INDEX(OFFSET(Catégories!$D$21:$D$31,0,0,10,Catégories!$C$17),'Echantillon (7)'!C80,'Echantillon (7)'!B80))</f>
        <v>0</v>
      </c>
      <c r="I80" s="41">
        <v>0</v>
      </c>
      <c r="J80" s="41">
        <v>0</v>
      </c>
      <c r="K80" s="41">
        <f t="shared" si="7"/>
        <v>0</v>
      </c>
      <c r="L80" s="6"/>
      <c r="M80" s="38">
        <f t="shared" si="8"/>
        <v>0</v>
      </c>
      <c r="N80" s="38"/>
      <c r="O80" s="38">
        <f t="shared" si="9"/>
        <v>0</v>
      </c>
      <c r="Q80" s="41">
        <v>0</v>
      </c>
      <c r="R80" s="41">
        <v>0</v>
      </c>
      <c r="S80" s="41">
        <f t="shared" si="10"/>
        <v>0</v>
      </c>
      <c r="T80" s="6"/>
      <c r="U80" s="38">
        <f t="shared" si="11"/>
        <v>0</v>
      </c>
      <c r="V80" s="38"/>
      <c r="W80" s="38">
        <f t="shared" si="12"/>
        <v>0</v>
      </c>
      <c r="Y80" s="41">
        <v>0</v>
      </c>
      <c r="Z80" s="41">
        <v>0</v>
      </c>
      <c r="AA80" s="41">
        <f t="shared" si="13"/>
        <v>0</v>
      </c>
      <c r="AB80" s="6"/>
      <c r="AC80" s="38">
        <f t="shared" si="14"/>
        <v>0</v>
      </c>
      <c r="AD80" s="38"/>
      <c r="AE80" s="38">
        <f t="shared" si="15"/>
        <v>0</v>
      </c>
      <c r="AH80" s="41">
        <f t="shared" si="16"/>
        <v>0</v>
      </c>
      <c r="AI80" s="41">
        <f t="shared" si="2"/>
        <v>0</v>
      </c>
      <c r="AJ80" s="41">
        <f t="shared" si="3"/>
        <v>0</v>
      </c>
      <c r="AK80" s="41">
        <f t="shared" ca="1" si="17"/>
        <v>0</v>
      </c>
      <c r="AL80" s="38">
        <f t="shared" ca="1" si="18"/>
        <v>0</v>
      </c>
      <c r="AO80" s="1">
        <f ca="1">IF(A80=0,0,INDEX(OFFSET(Catégories!$D$21:$D$31,0,0,10,Catégories!$C$17),'Echantillon (7)'!C80,'Echantillon (7)'!B80))</f>
        <v>0</v>
      </c>
      <c r="AP80" s="38">
        <f t="shared" ca="1" si="4"/>
        <v>0</v>
      </c>
      <c r="AT80" s="38">
        <f t="shared" ca="1" si="19"/>
        <v>0</v>
      </c>
      <c r="AW80" s="36"/>
      <c r="AX80" s="36"/>
      <c r="AY80" s="40">
        <f t="shared" si="20"/>
        <v>0</v>
      </c>
      <c r="BA80" s="9">
        <f t="shared" ca="1" si="5"/>
        <v>0</v>
      </c>
      <c r="BC80" s="10">
        <f t="shared" ca="1" si="27"/>
        <v>0</v>
      </c>
      <c r="BF80" s="38">
        <f t="shared" ca="1" si="21"/>
        <v>0</v>
      </c>
    </row>
    <row r="81" spans="1:67" x14ac:dyDescent="0.3">
      <c r="A81" s="53">
        <f t="shared" ca="1" si="22"/>
        <v>0</v>
      </c>
      <c r="B81" s="19">
        <f ca="1">IF(A81=0,0,HLOOKUP(A81-1,OFFSET(Catégories!$D$18:$D$19,0,0,2,Catégories!$C$17),2,TRUE))</f>
        <v>0</v>
      </c>
      <c r="C81" s="19">
        <f ca="1">IF(A81=0,0,A81-OFFSET(Catégories!$D$18,0,B81-1,,))</f>
        <v>0</v>
      </c>
      <c r="F81" s="1">
        <f ca="1">IF(A81=0,0,INDEX(Catégories!$D$20:$R$20,1,'Echantillon (7)'!B81))</f>
        <v>0</v>
      </c>
      <c r="G81" s="1">
        <f ca="1">IF(A81=0,0,INDEX(OFFSET(Catégories!$D$21:$D$31,0,0,10,Catégories!$C$17),'Echantillon (7)'!C81,'Echantillon (7)'!B81))</f>
        <v>0</v>
      </c>
      <c r="I81" s="41">
        <v>0</v>
      </c>
      <c r="J81" s="41">
        <v>0</v>
      </c>
      <c r="K81" s="41">
        <f t="shared" si="7"/>
        <v>0</v>
      </c>
      <c r="L81" s="6"/>
      <c r="M81" s="38">
        <f t="shared" si="8"/>
        <v>0</v>
      </c>
      <c r="N81" s="38"/>
      <c r="O81" s="38">
        <f t="shared" si="9"/>
        <v>0</v>
      </c>
      <c r="Q81" s="41">
        <v>0</v>
      </c>
      <c r="R81" s="41">
        <v>0</v>
      </c>
      <c r="S81" s="41">
        <f t="shared" si="10"/>
        <v>0</v>
      </c>
      <c r="T81" s="6"/>
      <c r="U81" s="38">
        <f t="shared" si="11"/>
        <v>0</v>
      </c>
      <c r="V81" s="38"/>
      <c r="W81" s="38">
        <f t="shared" si="12"/>
        <v>0</v>
      </c>
      <c r="Y81" s="41">
        <v>0</v>
      </c>
      <c r="Z81" s="41">
        <v>0</v>
      </c>
      <c r="AA81" s="41">
        <f t="shared" si="13"/>
        <v>0</v>
      </c>
      <c r="AB81" s="6"/>
      <c r="AC81" s="38">
        <f t="shared" si="14"/>
        <v>0</v>
      </c>
      <c r="AD81" s="38"/>
      <c r="AE81" s="38">
        <f t="shared" si="15"/>
        <v>0</v>
      </c>
      <c r="AH81" s="41">
        <f t="shared" si="16"/>
        <v>0</v>
      </c>
      <c r="AI81" s="41">
        <f t="shared" si="2"/>
        <v>0</v>
      </c>
      <c r="AJ81" s="41">
        <f t="shared" si="3"/>
        <v>0</v>
      </c>
      <c r="AK81" s="41">
        <f t="shared" ca="1" si="17"/>
        <v>0</v>
      </c>
      <c r="AL81" s="38">
        <f t="shared" ca="1" si="18"/>
        <v>0</v>
      </c>
      <c r="AO81" s="1">
        <f ca="1">IF(A81=0,0,INDEX(OFFSET(Catégories!$D$21:$D$31,0,0,10,Catégories!$C$17),'Echantillon (7)'!C81,'Echantillon (7)'!B81))</f>
        <v>0</v>
      </c>
      <c r="AP81" s="38">
        <f t="shared" ca="1" si="4"/>
        <v>0</v>
      </c>
      <c r="AT81" s="38">
        <f t="shared" ca="1" si="19"/>
        <v>0</v>
      </c>
      <c r="AW81" s="36"/>
      <c r="AX81" s="36"/>
      <c r="AY81" s="40">
        <f t="shared" si="20"/>
        <v>0</v>
      </c>
      <c r="BA81" s="9">
        <f t="shared" ca="1" si="5"/>
        <v>0</v>
      </c>
      <c r="BC81" s="10">
        <f t="shared" ca="1" si="27"/>
        <v>0</v>
      </c>
      <c r="BF81" s="38">
        <f t="shared" ca="1" si="21"/>
        <v>0</v>
      </c>
    </row>
    <row r="82" spans="1:67" x14ac:dyDescent="0.3">
      <c r="A82" s="53">
        <f t="shared" ca="1" si="22"/>
        <v>0</v>
      </c>
      <c r="B82" s="19">
        <f ca="1">IF(A82=0,0,HLOOKUP(A82-1,OFFSET(Catégories!$D$18:$D$19,0,0,2,Catégories!$C$17),2,TRUE))</f>
        <v>0</v>
      </c>
      <c r="C82" s="19">
        <f ca="1">IF(A82=0,0,A82-OFFSET(Catégories!$D$18,0,B82-1,,))</f>
        <v>0</v>
      </c>
      <c r="F82" s="1">
        <f ca="1">IF(A82=0,0,INDEX(Catégories!$D$20:$R$20,1,'Echantillon (7)'!B82))</f>
        <v>0</v>
      </c>
      <c r="G82" s="1">
        <f ca="1">IF(A82=0,0,INDEX(OFFSET(Catégories!$D$21:$D$31,0,0,10,Catégories!$C$17),'Echantillon (7)'!C82,'Echantillon (7)'!B82))</f>
        <v>0</v>
      </c>
      <c r="I82" s="41">
        <v>0</v>
      </c>
      <c r="J82" s="41">
        <v>0</v>
      </c>
      <c r="K82" s="41">
        <f t="shared" si="7"/>
        <v>0</v>
      </c>
      <c r="L82" s="6"/>
      <c r="M82" s="38">
        <f t="shared" si="8"/>
        <v>0</v>
      </c>
      <c r="N82" s="38"/>
      <c r="O82" s="38">
        <f t="shared" si="9"/>
        <v>0</v>
      </c>
      <c r="Q82" s="41">
        <v>0</v>
      </c>
      <c r="R82" s="41">
        <v>0</v>
      </c>
      <c r="S82" s="41">
        <f t="shared" si="10"/>
        <v>0</v>
      </c>
      <c r="T82" s="6"/>
      <c r="U82" s="38">
        <f t="shared" si="11"/>
        <v>0</v>
      </c>
      <c r="V82" s="38"/>
      <c r="W82" s="38">
        <f t="shared" si="12"/>
        <v>0</v>
      </c>
      <c r="Y82" s="41">
        <v>0</v>
      </c>
      <c r="Z82" s="41">
        <v>0</v>
      </c>
      <c r="AA82" s="41">
        <f t="shared" si="13"/>
        <v>0</v>
      </c>
      <c r="AB82" s="6"/>
      <c r="AC82" s="38">
        <f t="shared" si="14"/>
        <v>0</v>
      </c>
      <c r="AD82" s="38"/>
      <c r="AE82" s="38">
        <f t="shared" si="15"/>
        <v>0</v>
      </c>
      <c r="AH82" s="41">
        <f t="shared" si="16"/>
        <v>0</v>
      </c>
      <c r="AI82" s="41">
        <f t="shared" si="2"/>
        <v>0</v>
      </c>
      <c r="AJ82" s="41">
        <f t="shared" si="3"/>
        <v>0</v>
      </c>
      <c r="AK82" s="41">
        <f t="shared" ca="1" si="17"/>
        <v>0</v>
      </c>
      <c r="AL82" s="38">
        <f t="shared" ca="1" si="18"/>
        <v>0</v>
      </c>
      <c r="AO82" s="1">
        <f ca="1">IF(A82=0,0,INDEX(OFFSET(Catégories!$D$21:$D$31,0,0,10,Catégories!$C$17),'Echantillon (7)'!C82,'Echantillon (7)'!B82))</f>
        <v>0</v>
      </c>
      <c r="AP82" s="38">
        <f t="shared" ca="1" si="4"/>
        <v>0</v>
      </c>
      <c r="AT82" s="38">
        <f t="shared" ca="1" si="19"/>
        <v>0</v>
      </c>
      <c r="AW82" s="36"/>
      <c r="AX82" s="36"/>
      <c r="AY82" s="40">
        <f t="shared" si="20"/>
        <v>0</v>
      </c>
      <c r="BA82" s="9">
        <f t="shared" ca="1" si="5"/>
        <v>0</v>
      </c>
      <c r="BC82" s="10">
        <f t="shared" ca="1" si="27"/>
        <v>0</v>
      </c>
      <c r="BF82" s="38">
        <f t="shared" ca="1" si="21"/>
        <v>0</v>
      </c>
    </row>
    <row r="83" spans="1:67" x14ac:dyDescent="0.3">
      <c r="A83" s="53">
        <f t="shared" ca="1" si="22"/>
        <v>0</v>
      </c>
      <c r="B83" s="19">
        <f ca="1">IF(A83=0,0,HLOOKUP(A83-1,OFFSET(Catégories!$D$18:$D$19,0,0,2,Catégories!$C$17),2,TRUE))</f>
        <v>0</v>
      </c>
      <c r="C83" s="19">
        <f ca="1">IF(A83=0,0,A83-OFFSET(Catégories!$D$18,0,B83-1,,))</f>
        <v>0</v>
      </c>
      <c r="F83" s="1">
        <f ca="1">IF(A83=0,0,INDEX(Catégories!$D$20:$R$20,1,'Echantillon (7)'!B83))</f>
        <v>0</v>
      </c>
      <c r="G83" s="1">
        <f ca="1">IF(A83=0,0,INDEX(OFFSET(Catégories!$D$21:$D$31,0,0,10,Catégories!$C$17),'Echantillon (7)'!C83,'Echantillon (7)'!B83))</f>
        <v>0</v>
      </c>
      <c r="I83" s="41">
        <v>0</v>
      </c>
      <c r="J83" s="41">
        <v>0</v>
      </c>
      <c r="K83" s="41">
        <f t="shared" si="7"/>
        <v>0</v>
      </c>
      <c r="L83" s="6"/>
      <c r="M83" s="38">
        <f t="shared" si="8"/>
        <v>0</v>
      </c>
      <c r="N83" s="38"/>
      <c r="O83" s="38">
        <f t="shared" si="9"/>
        <v>0</v>
      </c>
      <c r="Q83" s="41">
        <v>0</v>
      </c>
      <c r="R83" s="41">
        <v>0</v>
      </c>
      <c r="S83" s="41">
        <f t="shared" si="10"/>
        <v>0</v>
      </c>
      <c r="T83" s="6"/>
      <c r="U83" s="38">
        <f t="shared" si="11"/>
        <v>0</v>
      </c>
      <c r="V83" s="38"/>
      <c r="W83" s="38">
        <f t="shared" si="12"/>
        <v>0</v>
      </c>
      <c r="Y83" s="41">
        <v>0</v>
      </c>
      <c r="Z83" s="41">
        <v>0</v>
      </c>
      <c r="AA83" s="41">
        <f t="shared" si="13"/>
        <v>0</v>
      </c>
      <c r="AB83" s="6"/>
      <c r="AC83" s="38">
        <f t="shared" si="14"/>
        <v>0</v>
      </c>
      <c r="AD83" s="38"/>
      <c r="AE83" s="38">
        <f t="shared" si="15"/>
        <v>0</v>
      </c>
      <c r="AH83" s="41">
        <f t="shared" si="16"/>
        <v>0</v>
      </c>
      <c r="AI83" s="41">
        <f t="shared" si="2"/>
        <v>0</v>
      </c>
      <c r="AJ83" s="41">
        <f t="shared" si="3"/>
        <v>0</v>
      </c>
      <c r="AK83" s="41">
        <f t="shared" ca="1" si="17"/>
        <v>0</v>
      </c>
      <c r="AL83" s="38">
        <f t="shared" ca="1" si="18"/>
        <v>0</v>
      </c>
      <c r="AO83" s="1">
        <f ca="1">IF(A83=0,0,INDEX(OFFSET(Catégories!$D$21:$D$31,0,0,10,Catégories!$C$17),'Echantillon (7)'!C83,'Echantillon (7)'!B83))</f>
        <v>0</v>
      </c>
      <c r="AP83" s="38">
        <f t="shared" ca="1" si="4"/>
        <v>0</v>
      </c>
      <c r="AT83" s="38">
        <f t="shared" ca="1" si="19"/>
        <v>0</v>
      </c>
      <c r="AW83" s="36"/>
      <c r="AX83" s="36"/>
      <c r="AY83" s="40">
        <f t="shared" si="20"/>
        <v>0</v>
      </c>
      <c r="BA83" s="9">
        <f t="shared" ca="1" si="5"/>
        <v>0</v>
      </c>
      <c r="BC83" s="10">
        <f t="shared" ca="1" si="27"/>
        <v>0</v>
      </c>
      <c r="BF83" s="38">
        <f t="shared" ca="1" si="21"/>
        <v>0</v>
      </c>
    </row>
    <row r="84" spans="1:67" x14ac:dyDescent="0.3">
      <c r="A84" s="53">
        <f t="shared" ca="1" si="22"/>
        <v>0</v>
      </c>
      <c r="B84" s="19">
        <f ca="1">IF(A84=0,0,HLOOKUP(A84-1,OFFSET(Catégories!$D$18:$D$19,0,0,2,Catégories!$C$17),2,TRUE))</f>
        <v>0</v>
      </c>
      <c r="C84" s="19">
        <f ca="1">IF(A84=0,0,A84-OFFSET(Catégories!$D$18,0,B84-1,,))</f>
        <v>0</v>
      </c>
      <c r="F84" s="1">
        <f ca="1">IF(A84=0,0,INDEX(Catégories!$D$20:$R$20,1,'Echantillon (7)'!B84))</f>
        <v>0</v>
      </c>
      <c r="G84" s="1">
        <f ca="1">IF(A84=0,0,INDEX(OFFSET(Catégories!$D$21:$D$31,0,0,10,Catégories!$C$17),'Echantillon (7)'!C84,'Echantillon (7)'!B84))</f>
        <v>0</v>
      </c>
      <c r="I84" s="41">
        <v>0</v>
      </c>
      <c r="J84" s="41">
        <v>0</v>
      </c>
      <c r="K84" s="41">
        <f t="shared" si="7"/>
        <v>0</v>
      </c>
      <c r="L84" s="6"/>
      <c r="M84" s="38">
        <f t="shared" si="8"/>
        <v>0</v>
      </c>
      <c r="N84" s="38"/>
      <c r="O84" s="38">
        <f t="shared" si="9"/>
        <v>0</v>
      </c>
      <c r="Q84" s="41">
        <v>0</v>
      </c>
      <c r="R84" s="41">
        <v>0</v>
      </c>
      <c r="S84" s="41">
        <f t="shared" si="10"/>
        <v>0</v>
      </c>
      <c r="T84" s="6"/>
      <c r="U84" s="38">
        <f t="shared" si="11"/>
        <v>0</v>
      </c>
      <c r="V84" s="38"/>
      <c r="W84" s="38">
        <f t="shared" si="12"/>
        <v>0</v>
      </c>
      <c r="Y84" s="41">
        <v>0</v>
      </c>
      <c r="Z84" s="41">
        <v>0</v>
      </c>
      <c r="AA84" s="41">
        <f t="shared" si="13"/>
        <v>0</v>
      </c>
      <c r="AB84" s="6"/>
      <c r="AC84" s="38">
        <f t="shared" si="14"/>
        <v>0</v>
      </c>
      <c r="AD84" s="38"/>
      <c r="AE84" s="38">
        <f t="shared" si="15"/>
        <v>0</v>
      </c>
      <c r="AH84" s="41">
        <f t="shared" si="16"/>
        <v>0</v>
      </c>
      <c r="AI84" s="41">
        <f t="shared" si="2"/>
        <v>0</v>
      </c>
      <c r="AJ84" s="41">
        <f t="shared" si="3"/>
        <v>0</v>
      </c>
      <c r="AK84" s="41">
        <f t="shared" ca="1" si="17"/>
        <v>0</v>
      </c>
      <c r="AL84" s="38">
        <f t="shared" ca="1" si="18"/>
        <v>0</v>
      </c>
      <c r="AO84" s="1">
        <f ca="1">IF(A84=0,0,INDEX(OFFSET(Catégories!$D$21:$D$31,0,0,10,Catégories!$C$17),'Echantillon (7)'!C84,'Echantillon (7)'!B84))</f>
        <v>0</v>
      </c>
      <c r="AP84" s="38">
        <f t="shared" ca="1" si="4"/>
        <v>0</v>
      </c>
      <c r="AT84" s="38">
        <f t="shared" ca="1" si="19"/>
        <v>0</v>
      </c>
      <c r="AW84" s="36"/>
      <c r="AX84" s="36"/>
      <c r="AY84" s="40">
        <f t="shared" si="20"/>
        <v>0</v>
      </c>
      <c r="BA84" s="9">
        <f t="shared" ca="1" si="5"/>
        <v>0</v>
      </c>
      <c r="BC84" s="10">
        <f t="shared" ca="1" si="27"/>
        <v>0</v>
      </c>
      <c r="BF84" s="38">
        <f t="shared" ca="1" si="21"/>
        <v>0</v>
      </c>
    </row>
    <row r="85" spans="1:67" x14ac:dyDescent="0.3">
      <c r="A85" s="53">
        <f t="shared" ca="1" si="22"/>
        <v>0</v>
      </c>
      <c r="B85" s="19">
        <f ca="1">IF(A85=0,0,HLOOKUP(A85-1,OFFSET(Catégories!$D$18:$D$19,0,0,2,Catégories!$C$17),2,TRUE))</f>
        <v>0</v>
      </c>
      <c r="C85" s="19">
        <f ca="1">IF(A85=0,0,A85-OFFSET(Catégories!$D$18,0,B85-1,,))</f>
        <v>0</v>
      </c>
      <c r="F85" s="1">
        <f ca="1">IF(A85=0,0,INDEX(Catégories!$D$20:$R$20,1,'Echantillon (7)'!B85))</f>
        <v>0</v>
      </c>
      <c r="G85" s="1">
        <f ca="1">IF(A85=0,0,INDEX(OFFSET(Catégories!$D$21:$D$31,0,0,10,Catégories!$C$17),'Echantillon (7)'!C85,'Echantillon (7)'!B85))</f>
        <v>0</v>
      </c>
      <c r="I85" s="41">
        <v>0</v>
      </c>
      <c r="J85" s="41">
        <v>0</v>
      </c>
      <c r="K85" s="41">
        <f t="shared" si="7"/>
        <v>0</v>
      </c>
      <c r="L85" s="6"/>
      <c r="M85" s="38">
        <f t="shared" si="8"/>
        <v>0</v>
      </c>
      <c r="N85" s="38"/>
      <c r="O85" s="38">
        <f t="shared" si="9"/>
        <v>0</v>
      </c>
      <c r="Q85" s="41">
        <v>0</v>
      </c>
      <c r="R85" s="41">
        <v>0</v>
      </c>
      <c r="S85" s="41">
        <f t="shared" si="10"/>
        <v>0</v>
      </c>
      <c r="T85" s="6"/>
      <c r="U85" s="38">
        <f t="shared" si="11"/>
        <v>0</v>
      </c>
      <c r="V85" s="38"/>
      <c r="W85" s="38">
        <f t="shared" si="12"/>
        <v>0</v>
      </c>
      <c r="Y85" s="41">
        <v>0</v>
      </c>
      <c r="Z85" s="41">
        <v>0</v>
      </c>
      <c r="AA85" s="41">
        <f t="shared" si="13"/>
        <v>0</v>
      </c>
      <c r="AB85" s="6"/>
      <c r="AC85" s="38">
        <f t="shared" si="14"/>
        <v>0</v>
      </c>
      <c r="AD85" s="38"/>
      <c r="AE85" s="38">
        <f t="shared" si="15"/>
        <v>0</v>
      </c>
      <c r="AH85" s="41">
        <f t="shared" si="16"/>
        <v>0</v>
      </c>
      <c r="AI85" s="41">
        <f t="shared" si="2"/>
        <v>0</v>
      </c>
      <c r="AJ85" s="41">
        <f t="shared" si="3"/>
        <v>0</v>
      </c>
      <c r="AK85" s="41">
        <f t="shared" ca="1" si="17"/>
        <v>0</v>
      </c>
      <c r="AL85" s="38">
        <f t="shared" ca="1" si="18"/>
        <v>0</v>
      </c>
      <c r="AO85" s="1">
        <f ca="1">IF(A85=0,0,INDEX(OFFSET(Catégories!$D$21:$D$31,0,0,10,Catégories!$C$17),'Echantillon (7)'!C85,'Echantillon (7)'!B85))</f>
        <v>0</v>
      </c>
      <c r="AP85" s="38">
        <f t="shared" ca="1" si="4"/>
        <v>0</v>
      </c>
      <c r="AT85" s="38">
        <f t="shared" ca="1" si="19"/>
        <v>0</v>
      </c>
      <c r="AW85" s="36"/>
      <c r="AX85" s="36"/>
      <c r="AY85" s="40">
        <f t="shared" si="20"/>
        <v>0</v>
      </c>
      <c r="BA85" s="9">
        <f t="shared" ca="1" si="5"/>
        <v>0</v>
      </c>
      <c r="BC85" s="10">
        <f t="shared" ca="1" si="27"/>
        <v>0</v>
      </c>
      <c r="BF85" s="38">
        <f t="shared" ca="1" si="21"/>
        <v>0</v>
      </c>
    </row>
    <row r="86" spans="1:67" x14ac:dyDescent="0.3">
      <c r="A86" s="53">
        <f t="shared" ca="1" si="22"/>
        <v>0</v>
      </c>
      <c r="B86" s="19">
        <f ca="1">IF(A86=0,0,HLOOKUP(A86-1,OFFSET(Catégories!$D$18:$D$19,0,0,2,Catégories!$C$17),2,TRUE))</f>
        <v>0</v>
      </c>
      <c r="C86" s="19">
        <f ca="1">IF(A86=0,0,A86-OFFSET(Catégories!$D$18,0,B86-1,,))</f>
        <v>0</v>
      </c>
      <c r="F86" s="1">
        <f ca="1">IF(A86=0,0,INDEX(Catégories!$D$20:$R$20,1,'Echantillon (7)'!B86))</f>
        <v>0</v>
      </c>
      <c r="G86" s="1">
        <f ca="1">IF(A86=0,0,INDEX(OFFSET(Catégories!$D$21:$D$31,0,0,10,Catégories!$C$17),'Echantillon (7)'!C86,'Echantillon (7)'!B86))</f>
        <v>0</v>
      </c>
      <c r="I86" s="41">
        <v>0</v>
      </c>
      <c r="J86" s="41">
        <v>0</v>
      </c>
      <c r="K86" s="41">
        <f t="shared" si="7"/>
        <v>0</v>
      </c>
      <c r="L86" s="6"/>
      <c r="M86" s="38">
        <f t="shared" si="8"/>
        <v>0</v>
      </c>
      <c r="N86" s="38"/>
      <c r="O86" s="38">
        <f t="shared" si="9"/>
        <v>0</v>
      </c>
      <c r="Q86" s="41">
        <v>0</v>
      </c>
      <c r="R86" s="41">
        <v>0</v>
      </c>
      <c r="S86" s="41">
        <f t="shared" si="10"/>
        <v>0</v>
      </c>
      <c r="T86" s="6"/>
      <c r="U86" s="38">
        <f t="shared" si="11"/>
        <v>0</v>
      </c>
      <c r="V86" s="38"/>
      <c r="W86" s="38">
        <f t="shared" si="12"/>
        <v>0</v>
      </c>
      <c r="Y86" s="41">
        <v>0</v>
      </c>
      <c r="Z86" s="41">
        <v>0</v>
      </c>
      <c r="AA86" s="41">
        <f t="shared" si="13"/>
        <v>0</v>
      </c>
      <c r="AB86" s="6"/>
      <c r="AC86" s="38">
        <f t="shared" si="14"/>
        <v>0</v>
      </c>
      <c r="AD86" s="38"/>
      <c r="AE86" s="38">
        <f t="shared" si="15"/>
        <v>0</v>
      </c>
      <c r="AH86" s="41">
        <f t="shared" si="16"/>
        <v>0</v>
      </c>
      <c r="AI86" s="41">
        <f t="shared" ref="AI86:AI91" si="28">S86/($S$17/$G$15)/($G$12/($G$11-$K$17))</f>
        <v>0</v>
      </c>
      <c r="AJ86" s="41">
        <f t="shared" ref="AJ86:AJ91" si="29">(AA86/($AA$17/$G$16))/($G$12/($G$11-$K$17))</f>
        <v>0</v>
      </c>
      <c r="AK86" s="41">
        <f t="shared" ca="1" si="17"/>
        <v>0</v>
      </c>
      <c r="AL86" s="38">
        <f t="shared" ca="1" si="18"/>
        <v>0</v>
      </c>
      <c r="AO86" s="1">
        <f ca="1">IF(A86=0,0,INDEX(OFFSET(Catégories!$D$21:$D$31,0,0,10,Catégories!$C$17),'Echantillon (7)'!C86,'Echantillon (7)'!B86))</f>
        <v>0</v>
      </c>
      <c r="AP86" s="38">
        <f t="shared" ref="AP86:AP91" ca="1" si="30">IF($AK$20=0,0,AK86/$AK$20)</f>
        <v>0</v>
      </c>
      <c r="AT86" s="38">
        <f t="shared" ca="1" si="19"/>
        <v>0</v>
      </c>
      <c r="AW86" s="36"/>
      <c r="AX86" s="36"/>
      <c r="AY86" s="40">
        <f t="shared" si="20"/>
        <v>0</v>
      </c>
      <c r="BA86" s="9">
        <f t="shared" ref="BA86:BA91" ca="1" si="31">IF($AY$17=0,0,AY86/$AY$17)</f>
        <v>0</v>
      </c>
      <c r="BC86" s="10">
        <f t="shared" ref="BC86:BC91" ca="1" si="32">IF(AU86=$A$16,$G$18/($G$12/($G$11-$K$17)),(AY86/($AY$17/$G$17)/($G$12/($G$11-$K$17)))+SUMPRODUCT((AK$22:AK$91)*($B$22:$B$91=$AU86)))</f>
        <v>0</v>
      </c>
      <c r="BF86" s="38">
        <f t="shared" ca="1" si="21"/>
        <v>0</v>
      </c>
    </row>
    <row r="87" spans="1:67" x14ac:dyDescent="0.3">
      <c r="A87" s="53">
        <f t="shared" ca="1" si="22"/>
        <v>0</v>
      </c>
      <c r="B87" s="19">
        <f ca="1">IF(A87=0,0,HLOOKUP(A87-1,OFFSET(Catégories!$D$18:$D$19,0,0,2,Catégories!$C$17),2,TRUE))</f>
        <v>0</v>
      </c>
      <c r="C87" s="19">
        <f ca="1">IF(A87=0,0,A87-OFFSET(Catégories!$D$18,0,B87-1,,))</f>
        <v>0</v>
      </c>
      <c r="F87" s="1">
        <f ca="1">IF(A87=0,0,INDEX(Catégories!$D$20:$R$20,1,'Echantillon (7)'!B87))</f>
        <v>0</v>
      </c>
      <c r="G87" s="1">
        <f ca="1">IF(A87=0,0,INDEX(OFFSET(Catégories!$D$21:$D$31,0,0,10,Catégories!$C$17),'Echantillon (7)'!C87,'Echantillon (7)'!B87))</f>
        <v>0</v>
      </c>
      <c r="I87" s="41">
        <v>0</v>
      </c>
      <c r="J87" s="41">
        <v>0</v>
      </c>
      <c r="K87" s="41">
        <f t="shared" ref="K87:K91" si="33">I87-J87</f>
        <v>0</v>
      </c>
      <c r="L87" s="6"/>
      <c r="M87" s="38">
        <f t="shared" ref="M87:M91" si="34">IF(K87=0,0,K87/SUMPRODUCT((K$22:K$91)*($B$22:$B$91=$B87)))</f>
        <v>0</v>
      </c>
      <c r="N87" s="38"/>
      <c r="O87" s="38">
        <f t="shared" ref="O87:O91" si="35">IF(SUM(K$22:K$91)=0,0,K87/SUM(K$22:K$91))</f>
        <v>0</v>
      </c>
      <c r="Q87" s="41">
        <v>0</v>
      </c>
      <c r="R87" s="41">
        <v>0</v>
      </c>
      <c r="S87" s="41">
        <f t="shared" ref="S87:S91" si="36">Q87-R87</f>
        <v>0</v>
      </c>
      <c r="T87" s="6"/>
      <c r="U87" s="38">
        <f t="shared" ref="U87:U91" si="37">IF(S87=0,0,S87/SUMPRODUCT((S$22:S$91)*($B$22:$B$91=$B87)))</f>
        <v>0</v>
      </c>
      <c r="V87" s="38"/>
      <c r="W87" s="38">
        <f t="shared" ref="W87:W91" si="38">IF(SUM(S$22:S$91)=0,0,S87/SUM(S$22:S$91))</f>
        <v>0</v>
      </c>
      <c r="Y87" s="41">
        <v>0</v>
      </c>
      <c r="Z87" s="41">
        <v>0</v>
      </c>
      <c r="AA87" s="41">
        <f t="shared" ref="AA87:AA91" si="39">Y87-Z87</f>
        <v>0</v>
      </c>
      <c r="AB87" s="6"/>
      <c r="AC87" s="38">
        <f t="shared" ref="AC87:AC91" si="40">IF(AA87=0,0,AA87/SUMPRODUCT((AA$22:AA$91)*($B$22:$B$91=$B87)))</f>
        <v>0</v>
      </c>
      <c r="AD87" s="38"/>
      <c r="AE87" s="38">
        <f t="shared" ref="AE87:AE91" si="41">IF(SUM(AA$22:AA$91)=0,0,AA87/SUM(AA$22:AA$91))</f>
        <v>0</v>
      </c>
      <c r="AH87" s="41">
        <f t="shared" ref="AH87:AH91" si="42">K87</f>
        <v>0</v>
      </c>
      <c r="AI87" s="41">
        <f t="shared" si="28"/>
        <v>0</v>
      </c>
      <c r="AJ87" s="41">
        <f t="shared" si="29"/>
        <v>0</v>
      </c>
      <c r="AK87" s="41">
        <f t="shared" ref="AK87:AK91" ca="1" si="43">IF($B87=$A$16,$AL$18,AH87+AI87+AJ87)</f>
        <v>0</v>
      </c>
      <c r="AL87" s="38">
        <f t="shared" ref="AL87:AL91" ca="1" si="44">IF(AK87=0,0,AK87/SUMPRODUCT((AK$22:AK$91)*($B$22:$B$91=$B87)))</f>
        <v>0</v>
      </c>
      <c r="AO87" s="1">
        <f ca="1">IF(A87=0,0,INDEX(OFFSET(Catégories!$D$21:$D$31,0,0,10,Catégories!$C$17),'Echantillon (7)'!C87,'Echantillon (7)'!B87))</f>
        <v>0</v>
      </c>
      <c r="AP87" s="38">
        <f t="shared" ca="1" si="30"/>
        <v>0</v>
      </c>
      <c r="AT87" s="38">
        <f t="shared" ref="AT87:AT91" ca="1" si="45">SUMPRODUCT((AP$22:AP$91)*($B$22:$B$91=$AR87))</f>
        <v>0</v>
      </c>
      <c r="AW87" s="36"/>
      <c r="AX87" s="36"/>
      <c r="AY87" s="40">
        <f t="shared" ref="AY87:AY91" si="46">AW87-AX87</f>
        <v>0</v>
      </c>
      <c r="BA87" s="9">
        <f t="shared" ca="1" si="31"/>
        <v>0</v>
      </c>
      <c r="BC87" s="10">
        <f t="shared" ca="1" si="32"/>
        <v>0</v>
      </c>
      <c r="BF87" s="38">
        <f t="shared" ref="BF87:BF91" ca="1" si="47">BC87/$BC$18</f>
        <v>0</v>
      </c>
    </row>
    <row r="88" spans="1:67" x14ac:dyDescent="0.3">
      <c r="A88" s="53">
        <f t="shared" ref="A88:A91" ca="1" si="48">IF(OR(A87=$A$18,A87=0)=TRUE,0,A87+1)</f>
        <v>0</v>
      </c>
      <c r="B88" s="19">
        <f ca="1">IF(A88=0,0,HLOOKUP(A88-1,OFFSET(Catégories!$D$18:$D$19,0,0,2,Catégories!$C$17),2,TRUE))</f>
        <v>0</v>
      </c>
      <c r="C88" s="19">
        <f ca="1">IF(A88=0,0,A88-OFFSET(Catégories!$D$18,0,B88-1,,))</f>
        <v>0</v>
      </c>
      <c r="F88" s="1">
        <f ca="1">IF(A88=0,0,INDEX(Catégories!$D$20:$R$20,1,'Echantillon (7)'!B88))</f>
        <v>0</v>
      </c>
      <c r="G88" s="1">
        <f ca="1">IF(A88=0,0,INDEX(OFFSET(Catégories!$D$21:$D$31,0,0,10,Catégories!$C$17),'Echantillon (7)'!C88,'Echantillon (7)'!B88))</f>
        <v>0</v>
      </c>
      <c r="I88" s="41">
        <v>0</v>
      </c>
      <c r="J88" s="41">
        <v>0</v>
      </c>
      <c r="K88" s="41">
        <f t="shared" si="33"/>
        <v>0</v>
      </c>
      <c r="L88" s="6"/>
      <c r="M88" s="38">
        <f t="shared" si="34"/>
        <v>0</v>
      </c>
      <c r="N88" s="38"/>
      <c r="O88" s="38">
        <f t="shared" si="35"/>
        <v>0</v>
      </c>
      <c r="Q88" s="41">
        <v>0</v>
      </c>
      <c r="R88" s="41">
        <v>0</v>
      </c>
      <c r="S88" s="41">
        <f t="shared" si="36"/>
        <v>0</v>
      </c>
      <c r="T88" s="6"/>
      <c r="U88" s="38">
        <f t="shared" si="37"/>
        <v>0</v>
      </c>
      <c r="V88" s="38"/>
      <c r="W88" s="38">
        <f t="shared" si="38"/>
        <v>0</v>
      </c>
      <c r="Y88" s="41">
        <v>0</v>
      </c>
      <c r="Z88" s="41">
        <v>0</v>
      </c>
      <c r="AA88" s="41">
        <f t="shared" si="39"/>
        <v>0</v>
      </c>
      <c r="AB88" s="6"/>
      <c r="AC88" s="38">
        <f t="shared" si="40"/>
        <v>0</v>
      </c>
      <c r="AD88" s="38"/>
      <c r="AE88" s="38">
        <f t="shared" si="41"/>
        <v>0</v>
      </c>
      <c r="AH88" s="41">
        <f t="shared" si="42"/>
        <v>0</v>
      </c>
      <c r="AI88" s="41">
        <f t="shared" si="28"/>
        <v>0</v>
      </c>
      <c r="AJ88" s="41">
        <f t="shared" si="29"/>
        <v>0</v>
      </c>
      <c r="AK88" s="41">
        <f t="shared" ca="1" si="43"/>
        <v>0</v>
      </c>
      <c r="AL88" s="38">
        <f t="shared" ca="1" si="44"/>
        <v>0</v>
      </c>
      <c r="AO88" s="1">
        <f ca="1">IF(A88=0,0,INDEX(OFFSET(Catégories!$D$21:$D$31,0,0,10,Catégories!$C$17),'Echantillon (7)'!C88,'Echantillon (7)'!B88))</f>
        <v>0</v>
      </c>
      <c r="AP88" s="38">
        <f t="shared" ca="1" si="30"/>
        <v>0</v>
      </c>
      <c r="AT88" s="38">
        <f t="shared" ca="1" si="45"/>
        <v>0</v>
      </c>
      <c r="AW88" s="36"/>
      <c r="AX88" s="36"/>
      <c r="AY88" s="40">
        <f t="shared" si="46"/>
        <v>0</v>
      </c>
      <c r="BA88" s="9">
        <f t="shared" ca="1" si="31"/>
        <v>0</v>
      </c>
      <c r="BC88" s="10">
        <f t="shared" ca="1" si="32"/>
        <v>0</v>
      </c>
      <c r="BF88" s="38">
        <f t="shared" ca="1" si="47"/>
        <v>0</v>
      </c>
    </row>
    <row r="89" spans="1:67" x14ac:dyDescent="0.3">
      <c r="A89" s="53">
        <f t="shared" ca="1" si="48"/>
        <v>0</v>
      </c>
      <c r="B89" s="19">
        <f ca="1">IF(A89=0,0,HLOOKUP(A89-1,OFFSET(Catégories!$D$18:$D$19,0,0,2,Catégories!$C$17),2,TRUE))</f>
        <v>0</v>
      </c>
      <c r="C89" s="19">
        <f ca="1">IF(A89=0,0,A89-OFFSET(Catégories!$D$18,0,B89-1,,))</f>
        <v>0</v>
      </c>
      <c r="F89" s="1">
        <f ca="1">IF(A89=0,0,INDEX(Catégories!$D$20:$R$20,1,'Echantillon (7)'!B89))</f>
        <v>0</v>
      </c>
      <c r="G89" s="1">
        <f ca="1">IF(A89=0,0,INDEX(OFFSET(Catégories!$D$21:$D$31,0,0,10,Catégories!$C$17),'Echantillon (7)'!C89,'Echantillon (7)'!B89))</f>
        <v>0</v>
      </c>
      <c r="I89" s="41">
        <v>0</v>
      </c>
      <c r="J89" s="41">
        <v>0</v>
      </c>
      <c r="K89" s="41">
        <f t="shared" si="33"/>
        <v>0</v>
      </c>
      <c r="L89" s="6"/>
      <c r="M89" s="38">
        <f t="shared" si="34"/>
        <v>0</v>
      </c>
      <c r="N89" s="38"/>
      <c r="O89" s="38">
        <f t="shared" si="35"/>
        <v>0</v>
      </c>
      <c r="Q89" s="41">
        <v>0</v>
      </c>
      <c r="R89" s="41">
        <v>0</v>
      </c>
      <c r="S89" s="41">
        <f t="shared" si="36"/>
        <v>0</v>
      </c>
      <c r="T89" s="6"/>
      <c r="U89" s="38">
        <f t="shared" si="37"/>
        <v>0</v>
      </c>
      <c r="V89" s="38"/>
      <c r="W89" s="38">
        <f t="shared" si="38"/>
        <v>0</v>
      </c>
      <c r="Y89" s="41">
        <v>0</v>
      </c>
      <c r="Z89" s="41">
        <v>0</v>
      </c>
      <c r="AA89" s="41">
        <f t="shared" si="39"/>
        <v>0</v>
      </c>
      <c r="AB89" s="6"/>
      <c r="AC89" s="38">
        <f t="shared" si="40"/>
        <v>0</v>
      </c>
      <c r="AD89" s="38"/>
      <c r="AE89" s="38">
        <f t="shared" si="41"/>
        <v>0</v>
      </c>
      <c r="AH89" s="41">
        <f t="shared" si="42"/>
        <v>0</v>
      </c>
      <c r="AI89" s="41">
        <f t="shared" si="28"/>
        <v>0</v>
      </c>
      <c r="AJ89" s="41">
        <f t="shared" si="29"/>
        <v>0</v>
      </c>
      <c r="AK89" s="41">
        <f t="shared" ca="1" si="43"/>
        <v>0</v>
      </c>
      <c r="AL89" s="38">
        <f t="shared" ca="1" si="44"/>
        <v>0</v>
      </c>
      <c r="AO89" s="1">
        <f ca="1">IF(A89=0,0,INDEX(OFFSET(Catégories!$D$21:$D$31,0,0,10,Catégories!$C$17),'Echantillon (7)'!C89,'Echantillon (7)'!B89))</f>
        <v>0</v>
      </c>
      <c r="AP89" s="38">
        <f t="shared" ca="1" si="30"/>
        <v>0</v>
      </c>
      <c r="AT89" s="38">
        <f t="shared" ca="1" si="45"/>
        <v>0</v>
      </c>
      <c r="AW89" s="36"/>
      <c r="AX89" s="36"/>
      <c r="AY89" s="40">
        <f t="shared" si="46"/>
        <v>0</v>
      </c>
      <c r="BA89" s="9">
        <f t="shared" ca="1" si="31"/>
        <v>0</v>
      </c>
      <c r="BC89" s="10">
        <f t="shared" ca="1" si="32"/>
        <v>0</v>
      </c>
      <c r="BF89" s="38">
        <f t="shared" ca="1" si="47"/>
        <v>0</v>
      </c>
    </row>
    <row r="90" spans="1:67" x14ac:dyDescent="0.3">
      <c r="A90" s="53">
        <f t="shared" ca="1" si="48"/>
        <v>0</v>
      </c>
      <c r="B90" s="19">
        <f ca="1">IF(A90=0,0,HLOOKUP(A90-1,OFFSET(Catégories!$D$18:$D$19,0,0,2,Catégories!$C$17),2,TRUE))</f>
        <v>0</v>
      </c>
      <c r="C90" s="19">
        <f ca="1">IF(A90=0,0,A90-OFFSET(Catégories!$D$18,0,B90-1,,))</f>
        <v>0</v>
      </c>
      <c r="F90" s="1">
        <f ca="1">IF(A90=0,0,INDEX(Catégories!$D$20:$R$20,1,'Echantillon (7)'!B90))</f>
        <v>0</v>
      </c>
      <c r="G90" s="1">
        <f ca="1">IF(A90=0,0,INDEX(OFFSET(Catégories!$D$21:$D$31,0,0,10,Catégories!$C$17),'Echantillon (7)'!C90,'Echantillon (7)'!B90))</f>
        <v>0</v>
      </c>
      <c r="I90" s="41">
        <v>0</v>
      </c>
      <c r="J90" s="41">
        <v>0</v>
      </c>
      <c r="K90" s="41">
        <f t="shared" si="33"/>
        <v>0</v>
      </c>
      <c r="L90" s="6"/>
      <c r="M90" s="38">
        <f t="shared" si="34"/>
        <v>0</v>
      </c>
      <c r="N90" s="38"/>
      <c r="O90" s="38">
        <f t="shared" si="35"/>
        <v>0</v>
      </c>
      <c r="Q90" s="41">
        <v>0</v>
      </c>
      <c r="R90" s="41">
        <v>0</v>
      </c>
      <c r="S90" s="41">
        <f t="shared" si="36"/>
        <v>0</v>
      </c>
      <c r="T90" s="6"/>
      <c r="U90" s="38">
        <f t="shared" si="37"/>
        <v>0</v>
      </c>
      <c r="V90" s="38"/>
      <c r="W90" s="38">
        <f t="shared" si="38"/>
        <v>0</v>
      </c>
      <c r="Y90" s="41">
        <v>0</v>
      </c>
      <c r="Z90" s="41">
        <v>0</v>
      </c>
      <c r="AA90" s="41">
        <f t="shared" si="39"/>
        <v>0</v>
      </c>
      <c r="AB90" s="6"/>
      <c r="AC90" s="38">
        <f t="shared" si="40"/>
        <v>0</v>
      </c>
      <c r="AD90" s="38"/>
      <c r="AE90" s="38">
        <f t="shared" si="41"/>
        <v>0</v>
      </c>
      <c r="AH90" s="41">
        <f t="shared" si="42"/>
        <v>0</v>
      </c>
      <c r="AI90" s="41">
        <f t="shared" si="28"/>
        <v>0</v>
      </c>
      <c r="AJ90" s="41">
        <f t="shared" si="29"/>
        <v>0</v>
      </c>
      <c r="AK90" s="41">
        <f t="shared" ca="1" si="43"/>
        <v>0</v>
      </c>
      <c r="AL90" s="38">
        <f t="shared" ca="1" si="44"/>
        <v>0</v>
      </c>
      <c r="AO90" s="1">
        <f ca="1">IF(A90=0,0,INDEX(OFFSET(Catégories!$D$21:$D$31,0,0,10,Catégories!$C$17),'Echantillon (7)'!C90,'Echantillon (7)'!B90))</f>
        <v>0</v>
      </c>
      <c r="AP90" s="38">
        <f t="shared" ca="1" si="30"/>
        <v>0</v>
      </c>
      <c r="AT90" s="38">
        <f t="shared" ca="1" si="45"/>
        <v>0</v>
      </c>
      <c r="AW90" s="36"/>
      <c r="AX90" s="36"/>
      <c r="AY90" s="40">
        <f t="shared" si="46"/>
        <v>0</v>
      </c>
      <c r="BA90" s="9">
        <f t="shared" ca="1" si="31"/>
        <v>0</v>
      </c>
      <c r="BC90" s="10">
        <f t="shared" ca="1" si="32"/>
        <v>0</v>
      </c>
      <c r="BF90" s="38">
        <f t="shared" ca="1" si="47"/>
        <v>0</v>
      </c>
    </row>
    <row r="91" spans="1:67" x14ac:dyDescent="0.3">
      <c r="A91" s="53">
        <f t="shared" ca="1" si="48"/>
        <v>0</v>
      </c>
      <c r="B91" s="19">
        <f ca="1">IF(A91=0,0,HLOOKUP(A91-1,OFFSET(Catégories!$D$18:$D$19,0,0,2,Catégories!$C$17),2,TRUE))</f>
        <v>0</v>
      </c>
      <c r="C91" s="19">
        <f ca="1">IF(A91=0,0,A91-OFFSET(Catégories!$D$18,0,B91-1,,))</f>
        <v>0</v>
      </c>
      <c r="F91" s="1">
        <f ca="1">IF(A91=0,0,INDEX(Catégories!$D$20:$R$20,1,'Echantillon (7)'!B91))</f>
        <v>0</v>
      </c>
      <c r="G91" s="1">
        <f ca="1">IF(A91=0,0,INDEX(OFFSET(Catégories!$D$21:$D$31,0,0,10,Catégories!$C$17),'Echantillon (7)'!C91,'Echantillon (7)'!B91))</f>
        <v>0</v>
      </c>
      <c r="I91" s="41">
        <v>0</v>
      </c>
      <c r="J91" s="41">
        <v>0</v>
      </c>
      <c r="K91" s="41">
        <f t="shared" si="33"/>
        <v>0</v>
      </c>
      <c r="L91" s="6"/>
      <c r="M91" s="38">
        <f t="shared" si="34"/>
        <v>0</v>
      </c>
      <c r="N91" s="38"/>
      <c r="O91" s="38">
        <f t="shared" si="35"/>
        <v>0</v>
      </c>
      <c r="Q91" s="41">
        <v>0</v>
      </c>
      <c r="R91" s="41">
        <v>0</v>
      </c>
      <c r="S91" s="41">
        <f t="shared" si="36"/>
        <v>0</v>
      </c>
      <c r="T91" s="6"/>
      <c r="U91" s="38">
        <f t="shared" si="37"/>
        <v>0</v>
      </c>
      <c r="V91" s="38"/>
      <c r="W91" s="38">
        <f t="shared" si="38"/>
        <v>0</v>
      </c>
      <c r="Y91" s="41">
        <v>0</v>
      </c>
      <c r="Z91" s="41">
        <v>0</v>
      </c>
      <c r="AA91" s="41">
        <f t="shared" si="39"/>
        <v>0</v>
      </c>
      <c r="AB91" s="6"/>
      <c r="AC91" s="38">
        <f t="shared" si="40"/>
        <v>0</v>
      </c>
      <c r="AD91" s="38"/>
      <c r="AE91" s="38">
        <f t="shared" si="41"/>
        <v>0</v>
      </c>
      <c r="AH91" s="41">
        <f t="shared" si="42"/>
        <v>0</v>
      </c>
      <c r="AI91" s="41">
        <f t="shared" si="28"/>
        <v>0</v>
      </c>
      <c r="AJ91" s="41">
        <f t="shared" si="29"/>
        <v>0</v>
      </c>
      <c r="AK91" s="41">
        <f t="shared" ca="1" si="43"/>
        <v>0</v>
      </c>
      <c r="AL91" s="38">
        <f t="shared" ca="1" si="44"/>
        <v>0</v>
      </c>
      <c r="AO91" s="1">
        <f ca="1">IF(A91=0,0,INDEX(OFFSET(Catégories!$D$21:$D$31,0,0,10,Catégories!$C$17),'Echantillon (7)'!C91,'Echantillon (7)'!B91))</f>
        <v>0</v>
      </c>
      <c r="AP91" s="38">
        <f t="shared" ca="1" si="30"/>
        <v>0</v>
      </c>
      <c r="AT91" s="38">
        <f t="shared" ca="1" si="45"/>
        <v>0</v>
      </c>
      <c r="AW91" s="36"/>
      <c r="AX91" s="36"/>
      <c r="AY91" s="40">
        <f t="shared" si="46"/>
        <v>0</v>
      </c>
      <c r="BA91" s="9">
        <f t="shared" ca="1" si="31"/>
        <v>0</v>
      </c>
      <c r="BC91" s="10">
        <f t="shared" ca="1" si="32"/>
        <v>0</v>
      </c>
      <c r="BF91" s="38">
        <f t="shared" ca="1" si="47"/>
        <v>0</v>
      </c>
    </row>
    <row r="92" spans="1:67" x14ac:dyDescent="0.3">
      <c r="F92" s="4"/>
      <c r="G92" s="4"/>
      <c r="I92" s="4"/>
      <c r="J92" s="4"/>
      <c r="K92" s="4"/>
      <c r="L92" s="4"/>
      <c r="M92" s="39"/>
      <c r="N92" s="39"/>
      <c r="O92" s="39"/>
      <c r="P92" s="4"/>
      <c r="Q92" s="4"/>
      <c r="R92" s="4"/>
      <c r="S92" s="4"/>
      <c r="T92" s="4"/>
      <c r="U92" s="39"/>
      <c r="V92" s="39"/>
      <c r="W92" s="39"/>
      <c r="X92" s="4"/>
      <c r="Y92" s="4"/>
      <c r="Z92" s="4"/>
      <c r="AA92" s="4"/>
      <c r="AB92" s="4"/>
      <c r="AC92" s="39"/>
      <c r="AD92" s="39"/>
      <c r="AE92" s="39"/>
      <c r="AF92" s="4"/>
      <c r="AG92" s="4"/>
      <c r="AH92" s="39"/>
      <c r="AI92" s="39"/>
      <c r="AJ92" s="39"/>
      <c r="AK92" s="39"/>
      <c r="AL92" s="39"/>
      <c r="AM92" s="4"/>
      <c r="AN92" s="4"/>
      <c r="AO92" s="4"/>
      <c r="AP92" s="39"/>
      <c r="AQ92" s="4"/>
      <c r="AS92" s="4"/>
      <c r="AT92" s="39"/>
      <c r="AV92" s="4"/>
      <c r="AW92" s="4"/>
      <c r="AX92" s="4"/>
      <c r="AY92" s="4"/>
      <c r="AZ92" s="4"/>
      <c r="BA92" s="4"/>
      <c r="BB92" s="4"/>
      <c r="BC92" s="4"/>
      <c r="BE92" s="4"/>
      <c r="BF92" s="39"/>
      <c r="BG92" s="4"/>
      <c r="BH92" s="4"/>
      <c r="BI92" s="4"/>
      <c r="BJ92" s="4"/>
      <c r="BK92" s="4"/>
      <c r="BL92" s="4"/>
      <c r="BM92" s="4"/>
      <c r="BN92" s="4"/>
      <c r="BO92" s="4"/>
    </row>
  </sheetData>
  <conditionalFormatting sqref="A22:C91 M22:M91 O22:O91 I22:K91 F22:G91">
    <cfRule type="expression" dxfId="267" priority="65">
      <formula>IF($A22=0,TRUE,FALSE)</formula>
    </cfRule>
  </conditionalFormatting>
  <conditionalFormatting sqref="I22:J91">
    <cfRule type="expression" dxfId="266" priority="64">
      <formula>IF(AND($A22&lt;$A$18+1,$A22&lt;&gt;0)=TRUE,TRUE,FALSE)</formula>
    </cfRule>
  </conditionalFormatting>
  <conditionalFormatting sqref="K22:K91 M22:M91 O22:O91 U22:U91 W22:W91 AC22:AC91 AE22:AE91">
    <cfRule type="expression" dxfId="265" priority="63">
      <formula>IF(AND($A22&lt;$A$18+1,$A22&lt;&gt;0)=TRUE,TRUE,FALSE)</formula>
    </cfRule>
  </conditionalFormatting>
  <conditionalFormatting sqref="BA22:BA91 AW23:AX43 AY23:AY91">
    <cfRule type="expression" dxfId="264" priority="62">
      <formula>IF($A22&gt;$A$18,TRUE,FALSE)</formula>
    </cfRule>
  </conditionalFormatting>
  <conditionalFormatting sqref="BA22:BA91 AU23:AU43 AY23:AY91 BD22:BD43 AW23:AX43">
    <cfRule type="expression" dxfId="263" priority="61">
      <formula>IF($BD22=0,TRUE,FALSE)</formula>
    </cfRule>
  </conditionalFormatting>
  <conditionalFormatting sqref="B22:C91 M22:M91 O22:O91 I22:K91 F22:G91">
    <cfRule type="expression" dxfId="262" priority="60">
      <formula>IF(AND($B22=$B23,$A22&lt;&gt;0)=TRUE,TRUE,FALSE)</formula>
    </cfRule>
  </conditionalFormatting>
  <conditionalFormatting sqref="B22:C91 M22:M91 O22:O91 I22:K91 F22:G91">
    <cfRule type="expression" dxfId="261" priority="59">
      <formula>IF(AND($B22&lt;&gt;$B23,$A22&lt;&gt;0)=TRUE,TRUE,FALSE)</formula>
    </cfRule>
  </conditionalFormatting>
  <conditionalFormatting sqref="B22:C91 F22:G91">
    <cfRule type="expression" dxfId="260" priority="58">
      <formula>IF(AND($A22&lt;$A$18+1,$A22&lt;&gt;0)=TRUE,TRUE,FALSE)</formula>
    </cfRule>
  </conditionalFormatting>
  <conditionalFormatting sqref="Q22:S91 U22:U91 W22:W91">
    <cfRule type="expression" dxfId="259" priority="57">
      <formula>IF($A22=0,TRUE,FALSE)</formula>
    </cfRule>
  </conditionalFormatting>
  <conditionalFormatting sqref="Q22:R91">
    <cfRule type="expression" dxfId="258" priority="56">
      <formula>IF(AND($A22&lt;$A$18+1,$A22&lt;&gt;0)=TRUE,TRUE,FALSE)</formula>
    </cfRule>
  </conditionalFormatting>
  <conditionalFormatting sqref="S22:S91">
    <cfRule type="expression" dxfId="257" priority="55">
      <formula>IF(AND($A22&lt;$A$18+1,$A22&lt;&gt;0)=TRUE,TRUE,FALSE)</formula>
    </cfRule>
  </conditionalFormatting>
  <conditionalFormatting sqref="Q22:S91 U22:U91 W22:W91">
    <cfRule type="expression" dxfId="256" priority="54">
      <formula>IF(AND($B22=$B23,$A22&lt;&gt;0)=TRUE,TRUE,FALSE)</formula>
    </cfRule>
  </conditionalFormatting>
  <conditionalFormatting sqref="Q22:S91 U22:U91 W22:W91">
    <cfRule type="expression" dxfId="255" priority="53">
      <formula>IF(AND($B22&lt;&gt;$B23,$A22&lt;&gt;0)=TRUE,TRUE,FALSE)</formula>
    </cfRule>
  </conditionalFormatting>
  <conditionalFormatting sqref="Y22:AA91 AC22:AC91 AE22:AE91">
    <cfRule type="expression" dxfId="254" priority="52">
      <formula>IF($A22=0,TRUE,FALSE)</formula>
    </cfRule>
  </conditionalFormatting>
  <conditionalFormatting sqref="Y22:Z91">
    <cfRule type="expression" dxfId="253" priority="51">
      <formula>IF(AND($A22&lt;$A$18+1,$A22&lt;&gt;0)=TRUE,TRUE,FALSE)</formula>
    </cfRule>
  </conditionalFormatting>
  <conditionalFormatting sqref="AA22:AA91">
    <cfRule type="expression" dxfId="252" priority="50">
      <formula>IF(AND($A22&lt;$A$18+1,$A22&lt;&gt;0)=TRUE,TRUE,FALSE)</formula>
    </cfRule>
  </conditionalFormatting>
  <conditionalFormatting sqref="Y22:AA91 AC22:AC91 AE22:AE91">
    <cfRule type="expression" dxfId="251" priority="49">
      <formula>IF(AND($B22=$B23,$A22&lt;&gt;0)=TRUE,TRUE,FALSE)</formula>
    </cfRule>
  </conditionalFormatting>
  <conditionalFormatting sqref="Y22:AA91 AC22:AC91 AE22:AE91">
    <cfRule type="expression" dxfId="250" priority="48">
      <formula>IF(AND($B22&lt;&gt;$B23,$A22&lt;&gt;0)=TRUE,TRUE,FALSE)</formula>
    </cfRule>
  </conditionalFormatting>
  <conditionalFormatting sqref="AW22:AY22">
    <cfRule type="expression" dxfId="249" priority="47">
      <formula>IF($A22&gt;$A$18,TRUE,FALSE)</formula>
    </cfRule>
  </conditionalFormatting>
  <conditionalFormatting sqref="AU22 AW22:AY22">
    <cfRule type="expression" dxfId="248" priority="46">
      <formula>IF($BD22=0,TRUE,FALSE)</formula>
    </cfRule>
  </conditionalFormatting>
  <conditionalFormatting sqref="BA22:BA91 AY22:AY91 BC22:BC91 AT22:AT91">
    <cfRule type="expression" dxfId="247" priority="66">
      <formula>IF(AND($BD22&lt;$A$16+1,$BD22&lt;&gt;0)=TRUE,TRUE,FALSE)</formula>
    </cfRule>
  </conditionalFormatting>
  <conditionalFormatting sqref="AW22:AX43">
    <cfRule type="expression" dxfId="246" priority="67">
      <formula>IF(AND($BD22&lt;$A$16+1,$BD22&lt;&gt;0)=TRUE,TRUE,FALSE)</formula>
    </cfRule>
  </conditionalFormatting>
  <conditionalFormatting sqref="AJ22:AJ91">
    <cfRule type="expression" dxfId="245" priority="45">
      <formula>IF($A22=0,TRUE,FALSE)</formula>
    </cfRule>
  </conditionalFormatting>
  <conditionalFormatting sqref="AJ22:AJ91">
    <cfRule type="expression" dxfId="244" priority="44">
      <formula>IF(AND($A22&lt;$A$18+1,$A22&lt;&gt;0)=TRUE,TRUE,FALSE)</formula>
    </cfRule>
  </conditionalFormatting>
  <conditionalFormatting sqref="AJ22:AJ91">
    <cfRule type="expression" dxfId="243" priority="43">
      <formula>IF(AND($B22=$B23,$A22&lt;&gt;0)=TRUE,TRUE,FALSE)</formula>
    </cfRule>
  </conditionalFormatting>
  <conditionalFormatting sqref="AJ22:AJ91">
    <cfRule type="expression" dxfId="242" priority="42">
      <formula>IF(AND($B22&lt;&gt;$B23,$A22&lt;&gt;0)=TRUE,TRUE,FALSE)</formula>
    </cfRule>
  </conditionalFormatting>
  <conditionalFormatting sqref="AI22:AI91">
    <cfRule type="expression" dxfId="241" priority="41">
      <formula>IF($A22=0,TRUE,FALSE)</formula>
    </cfRule>
  </conditionalFormatting>
  <conditionalFormatting sqref="AI22:AI91">
    <cfRule type="expression" dxfId="240" priority="40">
      <formula>IF(AND($A22&lt;$A$18+1,$A22&lt;&gt;0)=TRUE,TRUE,FALSE)</formula>
    </cfRule>
  </conditionalFormatting>
  <conditionalFormatting sqref="AI22:AI91">
    <cfRule type="expression" dxfId="239" priority="39">
      <formula>IF(AND($B22=$B23,$A22&lt;&gt;0)=TRUE,TRUE,FALSE)</formula>
    </cfRule>
  </conditionalFormatting>
  <conditionalFormatting sqref="AI22:AI91">
    <cfRule type="expression" dxfId="238" priority="38">
      <formula>IF(AND($B22&lt;&gt;$B23,$A22&lt;&gt;0)=TRUE,TRUE,FALSE)</formula>
    </cfRule>
  </conditionalFormatting>
  <conditionalFormatting sqref="AH22:AH91">
    <cfRule type="expression" dxfId="237" priority="37">
      <formula>IF($A22=0,TRUE,FALSE)</formula>
    </cfRule>
  </conditionalFormatting>
  <conditionalFormatting sqref="AH22:AH91">
    <cfRule type="expression" dxfId="236" priority="36">
      <formula>IF(AND($A22&lt;$A$18+1,$A22&lt;&gt;0)=TRUE,TRUE,FALSE)</formula>
    </cfRule>
  </conditionalFormatting>
  <conditionalFormatting sqref="AH22:AH91">
    <cfRule type="expression" dxfId="235" priority="35">
      <formula>IF(AND($B22=$B23,$A22&lt;&gt;0)=TRUE,TRUE,FALSE)</formula>
    </cfRule>
  </conditionalFormatting>
  <conditionalFormatting sqref="AH22:AH91">
    <cfRule type="expression" dxfId="234" priority="34">
      <formula>IF(AND($B22&lt;&gt;$B23,$A22&lt;&gt;0)=TRUE,TRUE,FALSE)</formula>
    </cfRule>
  </conditionalFormatting>
  <conditionalFormatting sqref="AP22:AP91">
    <cfRule type="expression" dxfId="233" priority="33">
      <formula>IF($A22=0,TRUE,FALSE)</formula>
    </cfRule>
  </conditionalFormatting>
  <conditionalFormatting sqref="AP22:AP91">
    <cfRule type="expression" dxfId="232" priority="32">
      <formula>IF(AND($A22&lt;$A$18+1,$A22&lt;&gt;0)=TRUE,TRUE,FALSE)</formula>
    </cfRule>
  </conditionalFormatting>
  <conditionalFormatting sqref="AP22:AP91">
    <cfRule type="expression" dxfId="231" priority="31">
      <formula>IF(AND($B22=$B23,$A22&lt;&gt;0)=TRUE,TRUE,FALSE)</formula>
    </cfRule>
  </conditionalFormatting>
  <conditionalFormatting sqref="AP22:AP91">
    <cfRule type="expression" dxfId="230" priority="30">
      <formula>IF(AND($B22&lt;&gt;$B23,$A22&lt;&gt;0)=TRUE,TRUE,FALSE)</formula>
    </cfRule>
  </conditionalFormatting>
  <conditionalFormatting sqref="AO22:AO91">
    <cfRule type="expression" dxfId="229" priority="29">
      <formula>IF($A22=0,TRUE,FALSE)</formula>
    </cfRule>
  </conditionalFormatting>
  <conditionalFormatting sqref="AO22:AO91">
    <cfRule type="expression" dxfId="228" priority="28">
      <formula>IF(AND($B22=$B23,$A22&lt;&gt;0)=TRUE,TRUE,FALSE)</formula>
    </cfRule>
  </conditionalFormatting>
  <conditionalFormatting sqref="AO22:AO91">
    <cfRule type="expression" dxfId="227" priority="27">
      <formula>IF(AND($B22&lt;&gt;$B23,$A22&lt;&gt;0)=TRUE,TRUE,FALSE)</formula>
    </cfRule>
  </conditionalFormatting>
  <conditionalFormatting sqref="AO22:AO91">
    <cfRule type="expression" dxfId="226" priority="26">
      <formula>IF(AND($A22&lt;$A$18+1,$A22&lt;&gt;0)=TRUE,TRUE,FALSE)</formula>
    </cfRule>
  </conditionalFormatting>
  <conditionalFormatting sqref="AK22:AK91">
    <cfRule type="expression" dxfId="225" priority="25">
      <formula>IF($A22=0,TRUE,FALSE)</formula>
    </cfRule>
  </conditionalFormatting>
  <conditionalFormatting sqref="AK22:AK91">
    <cfRule type="expression" dxfId="224" priority="24">
      <formula>IF(AND($A22&lt;$A$18+1,$A22&lt;&gt;0)=TRUE,TRUE,FALSE)</formula>
    </cfRule>
  </conditionalFormatting>
  <conditionalFormatting sqref="AK22:AK91">
    <cfRule type="expression" dxfId="223" priority="23">
      <formula>IF(AND($B22=$B23,$A22&lt;&gt;0)=TRUE,TRUE,FALSE)</formula>
    </cfRule>
  </conditionalFormatting>
  <conditionalFormatting sqref="AK22:AK91">
    <cfRule type="expression" dxfId="222" priority="22">
      <formula>IF(AND($B22&lt;&gt;$B23,$A22&lt;&gt;0)=TRUE,TRUE,FALSE)</formula>
    </cfRule>
  </conditionalFormatting>
  <conditionalFormatting sqref="AL22:AL91">
    <cfRule type="expression" dxfId="221" priority="21">
      <formula>IF($A22=0,TRUE,FALSE)</formula>
    </cfRule>
  </conditionalFormatting>
  <conditionalFormatting sqref="AL22:AL91">
    <cfRule type="expression" dxfId="220" priority="20">
      <formula>IF(AND($A22&lt;$A$18+1,$A22&lt;&gt;0)=TRUE,TRUE,FALSE)</formula>
    </cfRule>
  </conditionalFormatting>
  <conditionalFormatting sqref="AL22:AL91">
    <cfRule type="expression" dxfId="219" priority="19">
      <formula>IF(AND($B22=$B23,$A22&lt;&gt;0)=TRUE,TRUE,FALSE)</formula>
    </cfRule>
  </conditionalFormatting>
  <conditionalFormatting sqref="AL22:AL91">
    <cfRule type="expression" dxfId="218" priority="18">
      <formula>IF(AND($B22&lt;&gt;$B23,$A22&lt;&gt;0)=TRUE,TRUE,FALSE)</formula>
    </cfRule>
  </conditionalFormatting>
  <conditionalFormatting sqref="BC23:BC91">
    <cfRule type="expression" dxfId="217" priority="17">
      <formula>IF($BD23=0,TRUE,FALSE)</formula>
    </cfRule>
  </conditionalFormatting>
  <conditionalFormatting sqref="BC22:BC91">
    <cfRule type="expression" dxfId="216" priority="16">
      <formula>IF($A22&gt;$A$18,TRUE,FALSE)</formula>
    </cfRule>
  </conditionalFormatting>
  <conditionalFormatting sqref="BC22:BC91">
    <cfRule type="expression" dxfId="215" priority="15">
      <formula>IF($BD22=0,TRUE,FALSE)</formula>
    </cfRule>
  </conditionalFormatting>
  <conditionalFormatting sqref="AT22:AT91">
    <cfRule type="expression" dxfId="214" priority="14">
      <formula>IF($A22&gt;$A$18,TRUE,FALSE)</formula>
    </cfRule>
  </conditionalFormatting>
  <conditionalFormatting sqref="AR22:AT22 AR23:AS43 AT23:AT91">
    <cfRule type="expression" dxfId="213" priority="13">
      <formula>IF($BD22=0,TRUE,FALSE)</formula>
    </cfRule>
  </conditionalFormatting>
  <conditionalFormatting sqref="AS22:AT91 AW22:AY91">
    <cfRule type="expression" dxfId="212" priority="12">
      <formula>IF(AND($BD22&lt;&gt;0,$BD23=0)=TRUE,TRUE,FALSE)</formula>
    </cfRule>
  </conditionalFormatting>
  <conditionalFormatting sqref="AS22:AS91">
    <cfRule type="expression" dxfId="211" priority="11">
      <formula>IF(AND($BD22&lt;$A$16+1,$BD22&lt;&gt;0)=TRUE,TRUE,FALSE)</formula>
    </cfRule>
  </conditionalFormatting>
  <conditionalFormatting sqref="AV22:AV43">
    <cfRule type="expression" dxfId="210" priority="10">
      <formula>IF($BD22=0,TRUE,FALSE)</formula>
    </cfRule>
  </conditionalFormatting>
  <conditionalFormatting sqref="AV22:AV91">
    <cfRule type="expression" dxfId="209" priority="9">
      <formula>IF(AND($BD22&lt;&gt;0,$BD23=0)=TRUE,TRUE,FALSE)</formula>
    </cfRule>
  </conditionalFormatting>
  <conditionalFormatting sqref="AV22:AV91">
    <cfRule type="expression" dxfId="208" priority="8">
      <formula>IF(AND($BD22&lt;$A$16+1,$BD22&lt;&gt;0)=TRUE,TRUE,FALSE)</formula>
    </cfRule>
  </conditionalFormatting>
  <conditionalFormatting sqref="BE22:BE43">
    <cfRule type="expression" dxfId="207" priority="7">
      <formula>IF($BD22=0,TRUE,FALSE)</formula>
    </cfRule>
  </conditionalFormatting>
  <conditionalFormatting sqref="BE22:BE91">
    <cfRule type="expression" dxfId="206" priority="6">
      <formula>IF(AND($BD22&lt;&gt;0,$BD23=0)=TRUE,TRUE,FALSE)</formula>
    </cfRule>
  </conditionalFormatting>
  <conditionalFormatting sqref="BE22:BE91">
    <cfRule type="expression" dxfId="205" priority="5">
      <formula>IF(AND($BD22&lt;$A$16+1,$BD22&lt;&gt;0)=TRUE,TRUE,FALSE)</formula>
    </cfRule>
  </conditionalFormatting>
  <conditionalFormatting sqref="BF22:BF91">
    <cfRule type="expression" dxfId="204" priority="4">
      <formula>IF(AND($BD22&lt;$A$16+1,$BD22&lt;&gt;0)=TRUE,TRUE,FALSE)</formula>
    </cfRule>
  </conditionalFormatting>
  <conditionalFormatting sqref="BF22:BF91">
    <cfRule type="expression" dxfId="203" priority="3">
      <formula>IF($A22&gt;$A$18,TRUE,FALSE)</formula>
    </cfRule>
  </conditionalFormatting>
  <conditionalFormatting sqref="BF22:BF91">
    <cfRule type="expression" dxfId="202" priority="2">
      <formula>IF($BD22=0,TRUE,FALSE)</formula>
    </cfRule>
  </conditionalFormatting>
  <conditionalFormatting sqref="BF22:BF91">
    <cfRule type="expression" dxfId="201" priority="1">
      <formula>IF(AND($BD22&lt;&gt;0,$BD23=0)=TRUE,TRUE,FALSE)</formula>
    </cfRule>
  </conditionalFormatting>
  <dataValidations count="2">
    <dataValidation type="list" allowBlank="1" showInputMessage="1" showErrorMessage="1" sqref="G8">
      <formula1>saison</formula1>
    </dataValidation>
    <dataValidation type="list" allowBlank="1" showInputMessage="1" showErrorMessage="1" sqref="G6">
      <formula1>typologie</formula1>
    </dataValidation>
  </dataValidation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BO92"/>
  <sheetViews>
    <sheetView zoomScale="55" zoomScaleNormal="55" workbookViewId="0">
      <pane xSplit="7" topLeftCell="AX1" activePane="topRight" state="frozen"/>
      <selection activeCell="J9" sqref="J9"/>
      <selection pane="topRight" activeCell="J9" sqref="J9"/>
    </sheetView>
  </sheetViews>
  <sheetFormatPr baseColWidth="10" defaultColWidth="9.140625" defaultRowHeight="16.5" outlineLevelCol="1" x14ac:dyDescent="0.3"/>
  <cols>
    <col min="1" max="1" width="7.28515625" style="19" hidden="1" customWidth="1"/>
    <col min="2" max="2" width="6" style="19" hidden="1" customWidth="1"/>
    <col min="3" max="3" width="2.140625" style="19" hidden="1" customWidth="1"/>
    <col min="4" max="4" width="2.140625" style="8" customWidth="1"/>
    <col min="5" max="5" width="3.7109375" style="8" customWidth="1"/>
    <col min="6" max="6" width="25.5703125" style="1" customWidth="1"/>
    <col min="7" max="7" width="34.42578125" style="1" customWidth="1"/>
    <col min="8" max="8" width="5.140625" style="8" customWidth="1"/>
    <col min="9" max="11" width="9.140625" style="1"/>
    <col min="12" max="12" width="1.5703125" style="1" customWidth="1"/>
    <col min="13" max="13" width="9.140625" style="36" hidden="1" customWidth="1" outlineLevel="1"/>
    <col min="14" max="14" width="2.28515625" style="36" hidden="1" customWidth="1" outlineLevel="1"/>
    <col min="15" max="15" width="9.140625" style="36" hidden="1" customWidth="1" outlineLevel="1"/>
    <col min="16" max="16" width="5.7109375" style="1" customWidth="1"/>
    <col min="17" max="19" width="9.140625" style="1"/>
    <col min="20" max="20" width="1.5703125" style="1" customWidth="1"/>
    <col min="21" max="21" width="9.140625" style="36" hidden="1" customWidth="1" outlineLevel="1"/>
    <col min="22" max="22" width="2.28515625" style="36" hidden="1" customWidth="1" outlineLevel="1"/>
    <col min="23" max="23" width="9.140625" style="36" hidden="1" customWidth="1" outlineLevel="1"/>
    <col min="24" max="24" width="5.7109375" style="1" customWidth="1"/>
    <col min="25" max="27" width="9.140625" style="1"/>
    <col min="28" max="28" width="0.7109375" style="1" customWidth="1"/>
    <col min="29" max="29" width="9.140625" style="36" hidden="1" customWidth="1" outlineLevel="1"/>
    <col min="30" max="30" width="2.28515625" style="36" hidden="1" customWidth="1" outlineLevel="1"/>
    <col min="31" max="31" width="9.140625" style="36" hidden="1" customWidth="1" outlineLevel="1"/>
    <col min="32" max="32" width="2.42578125" style="1" customWidth="1" collapsed="1"/>
    <col min="33" max="33" width="0.7109375" style="1" customWidth="1"/>
    <col min="34" max="38" width="9.140625" style="36" hidden="1" customWidth="1" outlineLevel="1"/>
    <col min="39" max="39" width="2.5703125" style="1" customWidth="1" collapsed="1"/>
    <col min="40" max="40" width="0.7109375" style="1" customWidth="1"/>
    <col min="41" max="41" width="48.85546875" style="1" customWidth="1"/>
    <col min="42" max="42" width="11" style="36" bestFit="1" customWidth="1"/>
    <col min="43" max="43" width="1.85546875" style="1" customWidth="1"/>
    <col min="44" max="44" width="1.85546875" style="19" customWidth="1" collapsed="1"/>
    <col min="45" max="45" width="24.5703125" style="1" customWidth="1"/>
    <col min="46" max="46" width="11" style="36" bestFit="1" customWidth="1"/>
    <col min="47" max="47" width="9.140625" style="19"/>
    <col min="48" max="48" width="24.5703125" style="1" customWidth="1"/>
    <col min="49" max="51" width="9.140625" style="1"/>
    <col min="52" max="52" width="5.85546875" style="1" customWidth="1"/>
    <col min="53" max="55" width="9.140625" style="1" hidden="1" customWidth="1" outlineLevel="1"/>
    <col min="56" max="56" width="9.140625" style="19" collapsed="1"/>
    <col min="57" max="57" width="24.5703125" style="1" customWidth="1"/>
    <col min="58" max="58" width="11" style="36" bestFit="1" customWidth="1"/>
    <col min="59" max="16384" width="9.140625" style="1"/>
  </cols>
  <sheetData>
    <row r="1" spans="1:61" ht="10.5" customHeight="1" x14ac:dyDescent="0.3"/>
    <row r="2" spans="1:61" ht="18.75" x14ac:dyDescent="0.3">
      <c r="F2" s="23" t="s">
        <v>106</v>
      </c>
    </row>
    <row r="4" spans="1:61" x14ac:dyDescent="0.3">
      <c r="F4" s="1" t="s">
        <v>78</v>
      </c>
      <c r="G4" s="24" t="str">
        <f ca="1">MID(CELL("nomfichier",G4),FIND("]",CELL("nomfichier",G4))+1,32)</f>
        <v>Echantillon (8)</v>
      </c>
      <c r="I4" s="90" t="s">
        <v>160</v>
      </c>
    </row>
    <row r="5" spans="1:61" x14ac:dyDescent="0.3">
      <c r="I5" s="90" t="s">
        <v>159</v>
      </c>
    </row>
    <row r="6" spans="1:61" x14ac:dyDescent="0.3">
      <c r="F6" s="1" t="s">
        <v>79</v>
      </c>
      <c r="G6" s="47" t="s">
        <v>121</v>
      </c>
    </row>
    <row r="8" spans="1:61" x14ac:dyDescent="0.3">
      <c r="F8" s="1" t="s">
        <v>80</v>
      </c>
      <c r="G8" s="47" t="s">
        <v>121</v>
      </c>
    </row>
    <row r="10" spans="1:61" x14ac:dyDescent="0.3">
      <c r="E10" s="1"/>
      <c r="AW10" s="6"/>
    </row>
    <row r="11" spans="1:61" x14ac:dyDescent="0.3">
      <c r="E11" s="1"/>
      <c r="F11" s="12" t="s">
        <v>67</v>
      </c>
      <c r="G11" s="45">
        <v>550</v>
      </c>
      <c r="I11" s="11"/>
    </row>
    <row r="12" spans="1:61" x14ac:dyDescent="0.3">
      <c r="E12" s="1"/>
      <c r="F12" s="13" t="s">
        <v>77</v>
      </c>
      <c r="G12" s="45">
        <v>125</v>
      </c>
    </row>
    <row r="13" spans="1:61" ht="19.5" thickBot="1" x14ac:dyDescent="0.35">
      <c r="E13" s="1"/>
      <c r="I13" s="31" t="s">
        <v>107</v>
      </c>
      <c r="J13" s="26"/>
      <c r="K13" s="26"/>
      <c r="L13" s="26"/>
      <c r="M13" s="37"/>
      <c r="N13" s="37"/>
      <c r="O13" s="37"/>
      <c r="P13" s="26"/>
      <c r="Q13" s="26"/>
      <c r="R13" s="26"/>
      <c r="S13" s="26"/>
      <c r="T13" s="26"/>
      <c r="U13" s="37"/>
      <c r="V13" s="37"/>
      <c r="W13" s="37"/>
      <c r="X13" s="26"/>
      <c r="Y13" s="26"/>
      <c r="Z13" s="26"/>
      <c r="AA13" s="26"/>
      <c r="AO13" s="25" t="s">
        <v>105</v>
      </c>
      <c r="AP13" s="37"/>
      <c r="AQ13" s="26"/>
      <c r="AR13" s="27"/>
      <c r="AS13" s="26"/>
      <c r="AT13" s="26"/>
      <c r="AV13" s="25" t="s">
        <v>108</v>
      </c>
      <c r="AW13" s="28"/>
      <c r="AX13" s="26"/>
      <c r="AY13" s="26"/>
      <c r="AZ13" s="26"/>
      <c r="BA13" s="26"/>
      <c r="BB13" s="26"/>
      <c r="BC13" s="26"/>
      <c r="BE13" s="25" t="s">
        <v>109</v>
      </c>
      <c r="BF13" s="26"/>
      <c r="BG13" s="26"/>
      <c r="BH13" s="26"/>
      <c r="BI13" s="26"/>
    </row>
    <row r="14" spans="1:61" x14ac:dyDescent="0.3">
      <c r="F14" s="14" t="s">
        <v>71</v>
      </c>
      <c r="G14" s="14" t="s">
        <v>72</v>
      </c>
      <c r="AO14" s="21"/>
      <c r="AS14" s="21"/>
      <c r="AV14" s="21"/>
      <c r="BE14" s="46" t="s">
        <v>111</v>
      </c>
    </row>
    <row r="15" spans="1:61" x14ac:dyDescent="0.3">
      <c r="A15" s="19" t="s">
        <v>58</v>
      </c>
      <c r="E15" s="1"/>
      <c r="F15" s="14" t="s">
        <v>73</v>
      </c>
      <c r="G15" s="45">
        <v>50</v>
      </c>
      <c r="I15" s="1" t="s">
        <v>99</v>
      </c>
      <c r="Q15" s="1" t="s">
        <v>99</v>
      </c>
      <c r="Y15" s="1" t="s">
        <v>99</v>
      </c>
      <c r="AO15" s="1" t="str">
        <f ca="1">"Cette fraction représente "&amp;AK18&amp;" kg"</f>
        <v>Cette fraction représente 401,88 kg</v>
      </c>
      <c r="AW15" s="29" t="s">
        <v>99</v>
      </c>
      <c r="BE15" s="1" t="str">
        <f>F15</f>
        <v>sup 100 mm</v>
      </c>
      <c r="BF15" s="57">
        <f>AI18+AH18</f>
        <v>232.59999999999997</v>
      </c>
      <c r="BG15" s="58">
        <f>BF15/$G$11</f>
        <v>0.42290909090909085</v>
      </c>
    </row>
    <row r="16" spans="1:61" x14ac:dyDescent="0.3">
      <c r="A16" s="19">
        <f>Catégories!C17</f>
        <v>13</v>
      </c>
      <c r="E16" s="1"/>
      <c r="F16" s="14" t="s">
        <v>74</v>
      </c>
      <c r="G16" s="45">
        <v>40</v>
      </c>
      <c r="J16" s="43" t="s">
        <v>68</v>
      </c>
      <c r="R16" s="43" t="s">
        <v>101</v>
      </c>
      <c r="Z16" s="43" t="s">
        <v>102</v>
      </c>
      <c r="AO16" s="1" t="str">
        <f>"Les fines inférieures à 20 mm représentent "&amp;AL18&amp;" kg"</f>
        <v>Les fines inférieures à 20 mm représentent 148,12 kg</v>
      </c>
      <c r="AX16" s="44" t="s">
        <v>103</v>
      </c>
      <c r="BE16" s="1" t="str">
        <f t="shared" ref="BE16:BE18" si="0">F16</f>
        <v>100 mm à 20 mm</v>
      </c>
      <c r="BF16" s="57">
        <f>AJ18</f>
        <v>169.28</v>
      </c>
      <c r="BG16" s="58">
        <f t="shared" ref="BG16:BG18" si="1">BF16/$G$11</f>
        <v>0.30778181818181816</v>
      </c>
    </row>
    <row r="17" spans="1:59" x14ac:dyDescent="0.3">
      <c r="A17" s="19" t="s">
        <v>59</v>
      </c>
      <c r="E17" s="1"/>
      <c r="F17" s="14" t="s">
        <v>75</v>
      </c>
      <c r="G17" s="45">
        <v>30</v>
      </c>
      <c r="I17" s="11" t="s">
        <v>100</v>
      </c>
      <c r="K17" s="56">
        <f>SUM(K$22:K$91)</f>
        <v>21</v>
      </c>
      <c r="Q17" s="11" t="s">
        <v>100</v>
      </c>
      <c r="S17" s="56">
        <f>SUM(S$22:S$91)</f>
        <v>14.3</v>
      </c>
      <c r="Y17" s="11" t="s">
        <v>100</v>
      </c>
      <c r="AA17" s="56">
        <f>SUM(AA$22:AA$91)</f>
        <v>16.7</v>
      </c>
      <c r="AH17" s="36" t="str">
        <f>J16</f>
        <v>Hétéroclites</v>
      </c>
      <c r="AI17" s="36" t="s">
        <v>69</v>
      </c>
      <c r="AJ17" s="36" t="s">
        <v>70</v>
      </c>
      <c r="AK17" s="42" t="s">
        <v>81</v>
      </c>
      <c r="AL17" s="36" t="s">
        <v>82</v>
      </c>
      <c r="AW17" s="11" t="s">
        <v>100</v>
      </c>
      <c r="AY17" s="56">
        <f ca="1">SUM(AY$22:AY$91)</f>
        <v>11</v>
      </c>
      <c r="BC17" s="1" t="s">
        <v>66</v>
      </c>
      <c r="BE17" s="1" t="str">
        <f t="shared" si="0"/>
        <v>20 mm à 8 mm</v>
      </c>
      <c r="BF17" s="57">
        <f>AW20</f>
        <v>126.96</v>
      </c>
      <c r="BG17" s="58">
        <f t="shared" si="1"/>
        <v>0.23083636363636362</v>
      </c>
    </row>
    <row r="18" spans="1:59" x14ac:dyDescent="0.3">
      <c r="A18" s="19">
        <f ca="1">Catégories!B18</f>
        <v>46</v>
      </c>
      <c r="E18" s="1"/>
      <c r="F18" s="15" t="s">
        <v>76</v>
      </c>
      <c r="G18" s="45">
        <v>5</v>
      </c>
      <c r="AH18" s="36">
        <f>SUM(AH$22:AH$91)</f>
        <v>21</v>
      </c>
      <c r="AI18" s="36">
        <f>SUM(AI$22:AI$91)</f>
        <v>211.59999999999997</v>
      </c>
      <c r="AJ18" s="36">
        <f>SUM(AJ$22:AJ$91)</f>
        <v>169.28</v>
      </c>
      <c r="AK18" s="36">
        <f ca="1">AK20-AL18</f>
        <v>401.88</v>
      </c>
      <c r="AL18" s="36">
        <f>($G$18+$G$17)/($G$12/($G$11-$K$17))</f>
        <v>148.12</v>
      </c>
      <c r="AO18" s="17" t="s">
        <v>104</v>
      </c>
      <c r="AS18" s="17" t="s">
        <v>110</v>
      </c>
      <c r="AV18" s="17"/>
      <c r="AW18" s="30" t="s">
        <v>83</v>
      </c>
      <c r="AX18" s="30" t="s">
        <v>84</v>
      </c>
      <c r="AY18" s="19" t="s">
        <v>66</v>
      </c>
      <c r="BC18" s="1">
        <f ca="1">SUM(BC$22:BC$91)</f>
        <v>549.99999999999989</v>
      </c>
      <c r="BE18" s="1" t="str">
        <f t="shared" si="0"/>
        <v>inf à 8 mm</v>
      </c>
      <c r="BF18" s="57">
        <f>AX20</f>
        <v>21.16</v>
      </c>
      <c r="BG18" s="58">
        <f t="shared" si="1"/>
        <v>3.847272727272727E-2</v>
      </c>
    </row>
    <row r="19" spans="1:59" x14ac:dyDescent="0.3">
      <c r="E19" s="1"/>
      <c r="F19" s="61" t="s">
        <v>130</v>
      </c>
      <c r="G19" s="62">
        <f>SUM(G15:G18)</f>
        <v>125</v>
      </c>
      <c r="AO19" s="17"/>
      <c r="AS19" s="17"/>
      <c r="AV19" s="17"/>
      <c r="AW19" s="30"/>
      <c r="AX19" s="30"/>
      <c r="AY19" s="19"/>
      <c r="BF19" s="63"/>
      <c r="BG19" s="64"/>
    </row>
    <row r="20" spans="1:59" x14ac:dyDescent="0.3">
      <c r="L20" s="20"/>
      <c r="M20" s="22"/>
      <c r="N20" s="22"/>
      <c r="O20" s="22"/>
      <c r="P20" s="20"/>
      <c r="Q20" s="20"/>
      <c r="R20" s="20"/>
      <c r="T20" s="20"/>
      <c r="U20" s="22"/>
      <c r="V20" s="22"/>
      <c r="W20" s="22"/>
      <c r="X20" s="20"/>
      <c r="Y20" s="20"/>
      <c r="Z20" s="20"/>
      <c r="AK20" s="36">
        <f ca="1">SUM(AK$22:AK$91)</f>
        <v>550</v>
      </c>
      <c r="AW20" s="19">
        <f>($G$17)/($G$12/($G$11-$K$17))</f>
        <v>126.96</v>
      </c>
      <c r="AX20" s="19">
        <f>($G$18)/($G$12/($G$11-$K$17))</f>
        <v>21.16</v>
      </c>
      <c r="AY20" s="19"/>
    </row>
    <row r="21" spans="1:59" x14ac:dyDescent="0.3">
      <c r="A21" s="19" t="s">
        <v>60</v>
      </c>
      <c r="B21" s="19" t="s">
        <v>61</v>
      </c>
      <c r="C21" s="19" t="s">
        <v>62</v>
      </c>
      <c r="F21" s="33" t="s">
        <v>85</v>
      </c>
      <c r="G21" s="34" t="s">
        <v>86</v>
      </c>
      <c r="I21" s="32" t="s">
        <v>96</v>
      </c>
      <c r="J21" s="32" t="s">
        <v>97</v>
      </c>
      <c r="K21" s="32" t="s">
        <v>98</v>
      </c>
      <c r="M21" s="32" t="s">
        <v>64</v>
      </c>
      <c r="O21" s="32" t="s">
        <v>65</v>
      </c>
      <c r="Q21" s="32" t="s">
        <v>96</v>
      </c>
      <c r="R21" s="32" t="s">
        <v>97</v>
      </c>
      <c r="S21" s="32" t="s">
        <v>98</v>
      </c>
      <c r="U21" s="32" t="s">
        <v>64</v>
      </c>
      <c r="W21" s="32" t="s">
        <v>65</v>
      </c>
      <c r="Y21" s="32" t="s">
        <v>96</v>
      </c>
      <c r="Z21" s="32" t="s">
        <v>97</v>
      </c>
      <c r="AA21" s="32" t="s">
        <v>98</v>
      </c>
      <c r="AC21" s="32" t="s">
        <v>64</v>
      </c>
      <c r="AE21" s="32" t="s">
        <v>65</v>
      </c>
      <c r="AH21" s="32" t="s">
        <v>63</v>
      </c>
      <c r="AI21" s="32" t="s">
        <v>63</v>
      </c>
      <c r="AJ21" s="32" t="s">
        <v>63</v>
      </c>
      <c r="AK21" s="32" t="s">
        <v>63</v>
      </c>
      <c r="AL21" s="32" t="s">
        <v>64</v>
      </c>
      <c r="AO21" s="34" t="s">
        <v>86</v>
      </c>
      <c r="AP21" s="35" t="s">
        <v>65</v>
      </c>
      <c r="AS21" s="33" t="s">
        <v>85</v>
      </c>
      <c r="AT21" s="35" t="s">
        <v>65</v>
      </c>
      <c r="AV21" s="33" t="s">
        <v>85</v>
      </c>
      <c r="AW21" s="35" t="s">
        <v>96</v>
      </c>
      <c r="AX21" s="35" t="s">
        <v>97</v>
      </c>
      <c r="AY21" s="35" t="s">
        <v>98</v>
      </c>
      <c r="BE21" s="33" t="s">
        <v>85</v>
      </c>
      <c r="BF21" s="35" t="s">
        <v>65</v>
      </c>
    </row>
    <row r="22" spans="1:59" ht="14.45" x14ac:dyDescent="0.3">
      <c r="A22" s="53">
        <v>1</v>
      </c>
      <c r="B22" s="19">
        <f ca="1">IF(A22=0,0,HLOOKUP(A22-1,OFFSET(Catégories!$D$18:$D$19,0,0,2,Catégories!$C$17),2,TRUE))</f>
        <v>1</v>
      </c>
      <c r="C22" s="19">
        <f ca="1">IF(A22=0,0,A22-OFFSET(Catégories!$D$18,0,B22-1,,))</f>
        <v>1</v>
      </c>
      <c r="F22" s="1" t="str">
        <f ca="1">IF(A22=0,0,INDEX(Catégories!$D$20:$R$20,1,'Echantillon (8)'!B22))</f>
        <v>1. Déchets putrescibles</v>
      </c>
      <c r="G22" s="1" t="str">
        <f ca="1">IF(A22=0,0,INDEX(OFFSET(Catégories!$D$21:$D$31,0,0,10,Catégories!$C$17),'Echantillon (8)'!C22,'Echantillon (8)'!B22))</f>
        <v>1.1 -Déchets alimentaires ,  gaspillage - compostable</v>
      </c>
      <c r="I22" s="41">
        <v>0</v>
      </c>
      <c r="J22" s="41">
        <v>0</v>
      </c>
      <c r="K22" s="41">
        <f>I22-J22</f>
        <v>0</v>
      </c>
      <c r="L22" s="6"/>
      <c r="M22" s="38">
        <f>IF(K22=0,0,K22/SUMPRODUCT((K$22:K$91)*($B$22:$B$91=$B22)))</f>
        <v>0</v>
      </c>
      <c r="N22" s="38"/>
      <c r="O22" s="38">
        <f>IF(SUM(K$22:K$91)=0,0,K22/SUM(K$22:K$91))</f>
        <v>0</v>
      </c>
      <c r="Q22" s="41">
        <v>4</v>
      </c>
      <c r="R22" s="41">
        <v>0.5</v>
      </c>
      <c r="S22" s="41">
        <f>Q22-R22</f>
        <v>3.5</v>
      </c>
      <c r="T22" s="6"/>
      <c r="U22" s="38">
        <f ca="1">IF(S22=0,0,S22/SUMPRODUCT((S$22:S$91)*($B$22:$B$91=$B22)))</f>
        <v>0.66037735849056611</v>
      </c>
      <c r="V22" s="38"/>
      <c r="W22" s="38">
        <f>IF(SUM(S$22:S$91)=0,0,S22/SUM(S$22:S$91))</f>
        <v>0.24475524475524474</v>
      </c>
      <c r="Y22" s="41">
        <v>5</v>
      </c>
      <c r="Z22" s="41">
        <v>0.2</v>
      </c>
      <c r="AA22" s="41">
        <f>Y22-Z22</f>
        <v>4.8</v>
      </c>
      <c r="AB22" s="6"/>
      <c r="AC22" s="38">
        <f ca="1">IF(AA22=0,0,AA22/SUMPRODUCT((AA$22:AA$91)*($B$22:$B$91=$B22)))</f>
        <v>0.62337662337662336</v>
      </c>
      <c r="AD22" s="38"/>
      <c r="AE22" s="38">
        <f>IF(SUM(AA$22:AA$91)=0,0,AA22/SUM(AA$22:AA$91))</f>
        <v>0.28742514970059879</v>
      </c>
      <c r="AH22" s="41">
        <f>K22</f>
        <v>0</v>
      </c>
      <c r="AI22" s="41">
        <f t="shared" ref="AI22:AI85" si="2">S22/($S$17/$G$15)/($G$12/($G$11-$K$17))</f>
        <v>51.790209790209786</v>
      </c>
      <c r="AJ22" s="41">
        <f t="shared" ref="AJ22:AJ85" si="3">(AA22/($AA$17/$G$16))/($G$12/($G$11-$K$17))</f>
        <v>48.655329341317362</v>
      </c>
      <c r="AK22" s="41">
        <f ca="1">IF($B22=$A$16,$AL$18,AH22+AI22+AJ22)</f>
        <v>100.44553913152714</v>
      </c>
      <c r="AL22" s="38">
        <f ca="1">IF(AK22=0,0,AK22/SUMPRODUCT((AK$22:AK$91)*($B$22:$B$91=$B22)))</f>
        <v>0.59619934820665754</v>
      </c>
      <c r="AO22" s="1" t="str">
        <f ca="1">IF(A22=0,0,INDEX(OFFSET(Catégories!$D$21:$D$31,0,0,10,Catégories!$C$17),'Echantillon (8)'!C22,'Echantillon (8)'!B22))</f>
        <v>1.1 -Déchets alimentaires ,  gaspillage - compostable</v>
      </c>
      <c r="AP22" s="38">
        <f t="shared" ref="AP22:AP85" ca="1" si="4">IF($AK$20=0,0,AK22/$AK$20)</f>
        <v>0.182628252966413</v>
      </c>
      <c r="AR22" s="19">
        <v>1</v>
      </c>
      <c r="AS22" s="1" t="str">
        <f>IF(AR22=0,0,INDEX(Catégories!$D$20:$R$20,1,'Echantillon (8)'!AR22))</f>
        <v>1. Déchets putrescibles</v>
      </c>
      <c r="AT22" s="38">
        <f ca="1">SUMPRODUCT((AP$22:AP$91)*($B$22:$B$91=$AR22))</f>
        <v>0.30632078601855406</v>
      </c>
      <c r="AU22" s="19">
        <v>1</v>
      </c>
      <c r="AV22" s="1" t="str">
        <f>IF(AU22=0,0,INDEX(Catégories!$D$20:$R$20,1,'Echantillon (8)'!AU22))</f>
        <v>1. Déchets putrescibles</v>
      </c>
      <c r="AW22" s="40">
        <v>4</v>
      </c>
      <c r="AX22" s="40"/>
      <c r="AY22" s="40">
        <f>AW22-AX22</f>
        <v>4</v>
      </c>
      <c r="AZ22" s="7"/>
      <c r="BA22" s="9">
        <f t="shared" ref="BA22:BA85" ca="1" si="5">IF($AY$17=0,0,AY22/$AY$17)</f>
        <v>0.36363636363636365</v>
      </c>
      <c r="BC22" s="10">
        <f t="shared" ref="BC22:BC53" ca="1" si="6">IF(AU22=$A$16,$G$18/($G$12/($G$11-$K$17)),(AY22/($AY$17/$G$17)/($G$12/($G$11-$K$17)))+SUMPRODUCT((AK$22:AK$91)*($B$22:$B$91=$AU22)))</f>
        <v>214.6437050374775</v>
      </c>
      <c r="BD22" s="19">
        <v>1</v>
      </c>
      <c r="BE22" s="1" t="str">
        <f>IF(BD22=0,0,INDEX(Catégories!$D$20:$R$20,1,'Echantillon (8)'!BD22))</f>
        <v>1. Déchets putrescibles</v>
      </c>
      <c r="BF22" s="38">
        <f ca="1">BC22/$BC$18</f>
        <v>0.39026128188632281</v>
      </c>
    </row>
    <row r="23" spans="1:59" ht="14.45" x14ac:dyDescent="0.3">
      <c r="A23" s="53">
        <f ca="1">IF(OR(A22=$A$18,A22=0)=TRUE,0,A22+1)</f>
        <v>2</v>
      </c>
      <c r="B23" s="19">
        <f ca="1">IF(A23=0,0,HLOOKUP(A23-1,OFFSET(Catégories!$D$18:$D$19,0,0,2,Catégories!$C$17),2,TRUE))</f>
        <v>1</v>
      </c>
      <c r="C23" s="19">
        <f ca="1">IF(A23=0,0,A23-OFFSET(Catégories!$D$18,0,B23-1,,))</f>
        <v>2</v>
      </c>
      <c r="F23" s="1" t="str">
        <f ca="1">IF(A23=0,0,INDEX(Catégories!$D$20:$R$20,1,'Echantillon (8)'!B23))</f>
        <v>1. Déchets putrescibles</v>
      </c>
      <c r="G23" s="1" t="str">
        <f ca="1">IF(A23=0,0,INDEX(OFFSET(Catégories!$D$21:$D$31,0,0,10,Catégories!$C$17),'Echantillon (8)'!C23,'Echantillon (8)'!B23))</f>
        <v>1.2 Produits alimentaires non consommés</v>
      </c>
      <c r="I23" s="41">
        <v>0</v>
      </c>
      <c r="J23" s="41">
        <v>0</v>
      </c>
      <c r="K23" s="41">
        <f t="shared" ref="K23:K86" si="7">I23-J23</f>
        <v>0</v>
      </c>
      <c r="L23" s="6"/>
      <c r="M23" s="38">
        <f t="shared" ref="M23:M86" si="8">IF(K23=0,0,K23/SUMPRODUCT((K$22:K$91)*($B$22:$B$91=$B23)))</f>
        <v>0</v>
      </c>
      <c r="N23" s="38"/>
      <c r="O23" s="38">
        <f t="shared" ref="O23:O86" si="9">IF(SUM(K$22:K$91)=0,0,K23/SUM(K$22:K$91))</f>
        <v>0</v>
      </c>
      <c r="Q23" s="41">
        <v>2</v>
      </c>
      <c r="R23" s="41">
        <v>0.2</v>
      </c>
      <c r="S23" s="41">
        <f t="shared" ref="S23:S86" si="10">Q23-R23</f>
        <v>1.8</v>
      </c>
      <c r="T23" s="6"/>
      <c r="U23" s="38">
        <f t="shared" ref="U23:U86" ca="1" si="11">IF(S23=0,0,S23/SUMPRODUCT((S$22:S$91)*($B$22:$B$91=$B23)))</f>
        <v>0.339622641509434</v>
      </c>
      <c r="V23" s="38"/>
      <c r="W23" s="38">
        <f t="shared" ref="W23:W86" si="12">IF(SUM(S$22:S$91)=0,0,S23/SUM(S$22:S$91))</f>
        <v>0.12587412587412586</v>
      </c>
      <c r="Y23" s="41">
        <v>2</v>
      </c>
      <c r="Z23" s="41">
        <v>0.1</v>
      </c>
      <c r="AA23" s="41">
        <f t="shared" ref="AA23:AA86" si="13">Y23-Z23</f>
        <v>1.9</v>
      </c>
      <c r="AB23" s="6"/>
      <c r="AC23" s="38">
        <f t="shared" ref="AC23:AC86" ca="1" si="14">IF(AA23=0,0,AA23/SUMPRODUCT((AA$22:AA$91)*($B$22:$B$91=$B23)))</f>
        <v>0.24675324675324675</v>
      </c>
      <c r="AD23" s="38"/>
      <c r="AE23" s="38">
        <f t="shared" ref="AE23:AE86" si="15">IF(SUM(AA$22:AA$91)=0,0,AA23/SUM(AA$22:AA$91))</f>
        <v>0.11377245508982035</v>
      </c>
      <c r="AH23" s="41">
        <f t="shared" ref="AH23:AH86" si="16">K23</f>
        <v>0</v>
      </c>
      <c r="AI23" s="41">
        <f t="shared" si="2"/>
        <v>26.634965034965031</v>
      </c>
      <c r="AJ23" s="41">
        <f t="shared" si="3"/>
        <v>19.259401197604792</v>
      </c>
      <c r="AK23" s="41">
        <f t="shared" ref="AK23:AK86" ca="1" si="17">IF($B23=$A$16,$AL$18,AH23+AI23+AJ23)</f>
        <v>45.894366232569823</v>
      </c>
      <c r="AL23" s="38">
        <f t="shared" ref="AL23:AL86" ca="1" si="18">IF(AK23=0,0,AK23/SUMPRODUCT((AK$22:AK$91)*($B$22:$B$91=$B23)))</f>
        <v>0.2724082270929592</v>
      </c>
      <c r="AO23" s="1" t="str">
        <f ca="1">IF(A23=0,0,INDEX(OFFSET(Catégories!$D$21:$D$31,0,0,10,Catégories!$C$17),'Echantillon (8)'!C23,'Echantillon (8)'!B23))</f>
        <v>1.2 Produits alimentaires non consommés</v>
      </c>
      <c r="AP23" s="38">
        <f t="shared" ca="1" si="4"/>
        <v>8.3444302241036036E-2</v>
      </c>
      <c r="AR23" s="19">
        <f>IF(OR(AR22=$A$16,AR22=0)=TRUE,0,AR22+1)</f>
        <v>2</v>
      </c>
      <c r="AS23" s="1" t="str">
        <f>IF(AR23=0,0,INDEX(Catégories!$D$20:$R$20,1,'Echantillon (8)'!AR23))</f>
        <v xml:space="preserve">2. Papiers </v>
      </c>
      <c r="AT23" s="38">
        <f t="shared" ref="AT23:AT86" ca="1" si="19">SUMPRODUCT((AP$22:AP$91)*($B$22:$B$91=$AR23))</f>
        <v>0.1886089435877133</v>
      </c>
      <c r="AU23" s="19">
        <f>IF(OR(AU22=$A$16-1,AU22=0)=TRUE,0,AU22+1)</f>
        <v>2</v>
      </c>
      <c r="AV23" s="1" t="str">
        <f>IF(AU23=0,0,INDEX(Catégories!$D$20:$R$20,1,'Echantillon (8)'!AU23))</f>
        <v xml:space="preserve">2. Papiers </v>
      </c>
      <c r="AW23" s="40">
        <v>0</v>
      </c>
      <c r="AX23" s="40"/>
      <c r="AY23" s="40">
        <f t="shared" ref="AY23:AY86" si="20">AW23-AX23</f>
        <v>0</v>
      </c>
      <c r="AZ23" s="7"/>
      <c r="BA23" s="9">
        <f t="shared" ca="1" si="5"/>
        <v>0</v>
      </c>
      <c r="BC23" s="10">
        <f t="shared" ca="1" si="6"/>
        <v>103.73491897324232</v>
      </c>
      <c r="BD23" s="19">
        <f>IF(OR(BD22=$A$16,BD22=0)=TRUE,0,BD22+1)</f>
        <v>2</v>
      </c>
      <c r="BE23" s="1" t="str">
        <f>IF(BD23=0,0,INDEX(Catégories!$D$20:$R$20,1,'Echantillon (8)'!BD23))</f>
        <v xml:space="preserve">2. Papiers </v>
      </c>
      <c r="BF23" s="38">
        <f t="shared" ref="BF23:BF86" ca="1" si="21">BC23/$BC$18</f>
        <v>0.18860894358771335</v>
      </c>
    </row>
    <row r="24" spans="1:59" ht="14.45" x14ac:dyDescent="0.3">
      <c r="A24" s="53">
        <f t="shared" ref="A24:A87" ca="1" si="22">IF(OR(A23=$A$18,A23=0)=TRUE,0,A23+1)</f>
        <v>3</v>
      </c>
      <c r="B24" s="19">
        <f ca="1">IF(A24=0,0,HLOOKUP(A24-1,OFFSET(Catégories!$D$18:$D$19,0,0,2,Catégories!$C$17),2,TRUE))</f>
        <v>1</v>
      </c>
      <c r="C24" s="19">
        <f ca="1">IF(A24=0,0,A24-OFFSET(Catégories!$D$18,0,B24-1,,))</f>
        <v>3</v>
      </c>
      <c r="F24" s="1" t="str">
        <f ca="1">IF(A24=0,0,INDEX(Catégories!$D$20:$R$20,1,'Echantillon (8)'!B24))</f>
        <v>1. Déchets putrescibles</v>
      </c>
      <c r="G24" s="1" t="str">
        <f ca="1">IF(A24=0,0,INDEX(OFFSET(Catégories!$D$21:$D$31,0,0,10,Catégories!$C$17),'Echantillon (8)'!C24,'Echantillon (8)'!B24))</f>
        <v>1.3 Déchets de jardin</v>
      </c>
      <c r="I24" s="41">
        <v>12</v>
      </c>
      <c r="J24" s="41">
        <v>0</v>
      </c>
      <c r="K24" s="41">
        <f t="shared" si="7"/>
        <v>12</v>
      </c>
      <c r="L24" s="6"/>
      <c r="M24" s="38">
        <f t="shared" ca="1" si="8"/>
        <v>1</v>
      </c>
      <c r="N24" s="38"/>
      <c r="O24" s="38">
        <f t="shared" si="9"/>
        <v>0.5714285714285714</v>
      </c>
      <c r="Q24" s="41">
        <v>0</v>
      </c>
      <c r="R24" s="41">
        <v>0</v>
      </c>
      <c r="S24" s="41">
        <f t="shared" si="10"/>
        <v>0</v>
      </c>
      <c r="T24" s="6"/>
      <c r="U24" s="38">
        <f t="shared" si="11"/>
        <v>0</v>
      </c>
      <c r="V24" s="38"/>
      <c r="W24" s="38">
        <f t="shared" si="12"/>
        <v>0</v>
      </c>
      <c r="Y24" s="41">
        <v>0</v>
      </c>
      <c r="Z24" s="41">
        <v>0</v>
      </c>
      <c r="AA24" s="41">
        <f t="shared" si="13"/>
        <v>0</v>
      </c>
      <c r="AB24" s="6"/>
      <c r="AC24" s="38">
        <f t="shared" si="14"/>
        <v>0</v>
      </c>
      <c r="AD24" s="38"/>
      <c r="AE24" s="38">
        <f t="shared" si="15"/>
        <v>0</v>
      </c>
      <c r="AH24" s="41">
        <f t="shared" si="16"/>
        <v>12</v>
      </c>
      <c r="AI24" s="41">
        <f t="shared" si="2"/>
        <v>0</v>
      </c>
      <c r="AJ24" s="41">
        <f t="shared" si="3"/>
        <v>0</v>
      </c>
      <c r="AK24" s="41">
        <f t="shared" ca="1" si="17"/>
        <v>12</v>
      </c>
      <c r="AL24" s="38">
        <f t="shared" ca="1" si="18"/>
        <v>7.1226579501073334E-2</v>
      </c>
      <c r="AO24" s="1" t="str">
        <f ca="1">IF(A24=0,0,INDEX(OFFSET(Catégories!$D$21:$D$31,0,0,10,Catégories!$C$17),'Echantillon (8)'!C24,'Echantillon (8)'!B24))</f>
        <v>1.3 Déchets de jardin</v>
      </c>
      <c r="AP24" s="38">
        <f t="shared" ca="1" si="4"/>
        <v>2.181818181818182E-2</v>
      </c>
      <c r="AR24" s="19">
        <f t="shared" ref="AR24:AR43" si="23">IF(OR(AR23=$A$16,AR23=0)=TRUE,0,AR23+1)</f>
        <v>3</v>
      </c>
      <c r="AS24" s="1" t="str">
        <f>IF(AR24=0,0,INDEX(Catégories!$D$20:$R$20,1,'Echantillon (8)'!AR24))</f>
        <v xml:space="preserve">3. Cartons </v>
      </c>
      <c r="AT24" s="38">
        <f t="shared" ca="1" si="19"/>
        <v>0</v>
      </c>
      <c r="AU24" s="19">
        <f t="shared" ref="AU24:AU43" si="24">IF(OR(AU23=$A$16,AU23=0)=TRUE,0,AU23+1)</f>
        <v>3</v>
      </c>
      <c r="AV24" s="1" t="str">
        <f>IF(AU24=0,0,INDEX(Catégories!$D$20:$R$20,1,'Echantillon (8)'!AU24))</f>
        <v xml:space="preserve">3. Cartons </v>
      </c>
      <c r="AW24" s="40">
        <v>5</v>
      </c>
      <c r="AX24" s="40"/>
      <c r="AY24" s="40">
        <f t="shared" si="20"/>
        <v>5</v>
      </c>
      <c r="AZ24" s="7"/>
      <c r="BA24" s="9">
        <f t="shared" ca="1" si="5"/>
        <v>0.45454545454545453</v>
      </c>
      <c r="BC24" s="10">
        <f t="shared" ca="1" si="6"/>
        <v>57.709090909090911</v>
      </c>
      <c r="BD24" s="19">
        <f t="shared" ref="BD24:BD43" si="25">IF(OR(BD23=$A$16,BD23=0)=TRUE,0,BD23+1)</f>
        <v>3</v>
      </c>
      <c r="BE24" s="1" t="str">
        <f>IF(BD24=0,0,INDEX(Catégories!$D$20:$R$20,1,'Echantillon (8)'!BD24))</f>
        <v xml:space="preserve">3. Cartons </v>
      </c>
      <c r="BF24" s="38">
        <f t="shared" ca="1" si="21"/>
        <v>0.10492561983471077</v>
      </c>
    </row>
    <row r="25" spans="1:59" ht="14.45" x14ac:dyDescent="0.3">
      <c r="A25" s="53">
        <f t="shared" ca="1" si="22"/>
        <v>4</v>
      </c>
      <c r="B25" s="19">
        <f ca="1">IF(A25=0,0,HLOOKUP(A25-1,OFFSET(Catégories!$D$18:$D$19,0,0,2,Catégories!$C$17),2,TRUE))</f>
        <v>1</v>
      </c>
      <c r="C25" s="19">
        <f ca="1">IF(A25=0,0,A25-OFFSET(Catégories!$D$18,0,B25-1,,))</f>
        <v>4</v>
      </c>
      <c r="F25" s="1" t="str">
        <f ca="1">IF(A25=0,0,INDEX(Catégories!$D$20:$R$20,1,'Echantillon (8)'!B25))</f>
        <v>1. Déchets putrescibles</v>
      </c>
      <c r="G25" s="1" t="str">
        <f ca="1">IF(A25=0,0,INDEX(OFFSET(Catégories!$D$21:$D$31,0,0,10,Catégories!$C$17),'Echantillon (8)'!C25,'Echantillon (8)'!B25))</f>
        <v xml:space="preserve">1.4 Autres putrescibles </v>
      </c>
      <c r="I25" s="41">
        <v>0</v>
      </c>
      <c r="J25" s="41">
        <v>0</v>
      </c>
      <c r="K25" s="41">
        <f t="shared" si="7"/>
        <v>0</v>
      </c>
      <c r="L25" s="6"/>
      <c r="M25" s="38">
        <f t="shared" si="8"/>
        <v>0</v>
      </c>
      <c r="N25" s="38"/>
      <c r="O25" s="38">
        <f t="shared" si="9"/>
        <v>0</v>
      </c>
      <c r="Q25" s="41">
        <v>0</v>
      </c>
      <c r="R25" s="41">
        <v>0</v>
      </c>
      <c r="S25" s="41">
        <f t="shared" si="10"/>
        <v>0</v>
      </c>
      <c r="T25" s="6"/>
      <c r="U25" s="38">
        <f t="shared" si="11"/>
        <v>0</v>
      </c>
      <c r="V25" s="38"/>
      <c r="W25" s="38">
        <f t="shared" si="12"/>
        <v>0</v>
      </c>
      <c r="Y25" s="41">
        <v>1</v>
      </c>
      <c r="Z25" s="41">
        <v>0</v>
      </c>
      <c r="AA25" s="41">
        <f t="shared" si="13"/>
        <v>1</v>
      </c>
      <c r="AB25" s="6"/>
      <c r="AC25" s="38">
        <f t="shared" ca="1" si="14"/>
        <v>0.12987012987012989</v>
      </c>
      <c r="AD25" s="38"/>
      <c r="AE25" s="38">
        <f t="shared" si="15"/>
        <v>5.9880239520958084E-2</v>
      </c>
      <c r="AH25" s="41">
        <f t="shared" si="16"/>
        <v>0</v>
      </c>
      <c r="AI25" s="41">
        <f t="shared" si="2"/>
        <v>0</v>
      </c>
      <c r="AJ25" s="41">
        <f t="shared" si="3"/>
        <v>10.136526946107786</v>
      </c>
      <c r="AK25" s="41">
        <f t="shared" ca="1" si="17"/>
        <v>10.136526946107786</v>
      </c>
      <c r="AL25" s="38">
        <f t="shared" ca="1" si="18"/>
        <v>6.0165845199309863E-2</v>
      </c>
      <c r="AO25" s="1" t="str">
        <f ca="1">IF(A25=0,0,INDEX(OFFSET(Catégories!$D$21:$D$31,0,0,10,Catégories!$C$17),'Echantillon (8)'!C25,'Echantillon (8)'!B25))</f>
        <v xml:space="preserve">1.4 Autres putrescibles </v>
      </c>
      <c r="AP25" s="38">
        <f t="shared" ca="1" si="4"/>
        <v>1.8430048992923248E-2</v>
      </c>
      <c r="AR25" s="19">
        <f t="shared" si="23"/>
        <v>4</v>
      </c>
      <c r="AS25" s="1" t="str">
        <f>IF(AR25=0,0,INDEX(Catégories!$D$20:$R$20,1,'Echantillon (8)'!AR25))</f>
        <v>4. Composites</v>
      </c>
      <c r="AT25" s="38">
        <f t="shared" ca="1" si="19"/>
        <v>0</v>
      </c>
      <c r="AU25" s="19">
        <f t="shared" si="24"/>
        <v>4</v>
      </c>
      <c r="AV25" s="1" t="str">
        <f>IF(AU25=0,0,INDEX(Catégories!$D$20:$R$20,1,'Echantillon (8)'!AU25))</f>
        <v>4. Composites</v>
      </c>
      <c r="AW25" s="40">
        <f ca="1">IF(SUM($K$22:$K$91)=0,0,SUMPRODUCT(($K$22:$K$91)*($B$22:$B$91=$BD25))/SUM($K$22:$K$91))</f>
        <v>0</v>
      </c>
      <c r="AX25" s="40"/>
      <c r="AY25" s="40">
        <f t="shared" ca="1" si="20"/>
        <v>0</v>
      </c>
      <c r="AZ25" s="7"/>
      <c r="BA25" s="9">
        <f t="shared" ca="1" si="5"/>
        <v>0</v>
      </c>
      <c r="BC25" s="10">
        <f t="shared" ca="1" si="6"/>
        <v>0</v>
      </c>
      <c r="BD25" s="19">
        <f t="shared" si="25"/>
        <v>4</v>
      </c>
      <c r="BE25" s="1" t="str">
        <f>IF(BD25=0,0,INDEX(Catégories!$D$20:$R$20,1,'Echantillon (8)'!BD25))</f>
        <v>4. Composites</v>
      </c>
      <c r="BF25" s="38">
        <f t="shared" ca="1" si="21"/>
        <v>0</v>
      </c>
    </row>
    <row r="26" spans="1:59" ht="14.45" x14ac:dyDescent="0.3">
      <c r="A26" s="53">
        <f t="shared" ca="1" si="22"/>
        <v>5</v>
      </c>
      <c r="B26" s="19">
        <f ca="1">IF(A26=0,0,HLOOKUP(A26-1,OFFSET(Catégories!$D$18:$D$19,0,0,2,Catégories!$C$17),2,TRUE))</f>
        <v>2</v>
      </c>
      <c r="C26" s="19">
        <f ca="1">IF(A26=0,0,A26-OFFSET(Catégories!$D$18,0,B26-1,,))</f>
        <v>1</v>
      </c>
      <c r="F26" s="1" t="str">
        <f ca="1">IF(A26=0,0,INDEX(Catégories!$D$20:$R$20,1,'Echantillon (8)'!B26))</f>
        <v xml:space="preserve">2. Papiers </v>
      </c>
      <c r="G26" s="1" t="str">
        <f ca="1">IF(A26=0,0,INDEX(OFFSET(Catégories!$D$21:$D$31,0,0,10,Catégories!$C$17),'Echantillon (8)'!C26,'Echantillon (8)'!B26))</f>
        <v>2.1 Emballages papiers</v>
      </c>
      <c r="I26" s="41">
        <v>0</v>
      </c>
      <c r="J26" s="41">
        <v>0</v>
      </c>
      <c r="K26" s="41">
        <f t="shared" si="7"/>
        <v>0</v>
      </c>
      <c r="L26" s="6"/>
      <c r="M26" s="38">
        <f t="shared" si="8"/>
        <v>0</v>
      </c>
      <c r="N26" s="38"/>
      <c r="O26" s="38">
        <f t="shared" si="9"/>
        <v>0</v>
      </c>
      <c r="Q26" s="41">
        <v>0</v>
      </c>
      <c r="R26" s="41">
        <v>0</v>
      </c>
      <c r="S26" s="41">
        <f t="shared" si="10"/>
        <v>0</v>
      </c>
      <c r="T26" s="6"/>
      <c r="U26" s="38">
        <f t="shared" si="11"/>
        <v>0</v>
      </c>
      <c r="V26" s="38"/>
      <c r="W26" s="38">
        <f t="shared" si="12"/>
        <v>0</v>
      </c>
      <c r="Y26" s="41">
        <v>0</v>
      </c>
      <c r="Z26" s="41">
        <v>0</v>
      </c>
      <c r="AA26" s="41">
        <f t="shared" si="13"/>
        <v>0</v>
      </c>
      <c r="AB26" s="6"/>
      <c r="AC26" s="38">
        <f t="shared" si="14"/>
        <v>0</v>
      </c>
      <c r="AD26" s="38"/>
      <c r="AE26" s="38">
        <f t="shared" si="15"/>
        <v>0</v>
      </c>
      <c r="AH26" s="41">
        <f t="shared" si="16"/>
        <v>0</v>
      </c>
      <c r="AI26" s="41">
        <f t="shared" si="2"/>
        <v>0</v>
      </c>
      <c r="AJ26" s="41">
        <f t="shared" si="3"/>
        <v>0</v>
      </c>
      <c r="AK26" s="41">
        <f t="shared" ca="1" si="17"/>
        <v>0</v>
      </c>
      <c r="AL26" s="38">
        <f t="shared" ca="1" si="18"/>
        <v>0</v>
      </c>
      <c r="AO26" s="1" t="str">
        <f ca="1">IF(A26=0,0,INDEX(OFFSET(Catégories!$D$21:$D$31,0,0,10,Catégories!$C$17),'Echantillon (8)'!C26,'Echantillon (8)'!B26))</f>
        <v>2.1 Emballages papiers</v>
      </c>
      <c r="AP26" s="38">
        <f t="shared" ca="1" si="4"/>
        <v>0</v>
      </c>
      <c r="AR26" s="19">
        <f t="shared" si="23"/>
        <v>5</v>
      </c>
      <c r="AS26" s="1" t="str">
        <f>IF(AR26=0,0,INDEX(Catégories!$D$20:$R$20,1,'Echantillon (8)'!AR26))</f>
        <v xml:space="preserve">5. Textiles </v>
      </c>
      <c r="AT26" s="38">
        <f t="shared" ca="1" si="19"/>
        <v>0</v>
      </c>
      <c r="AU26" s="19">
        <f t="shared" si="24"/>
        <v>5</v>
      </c>
      <c r="AV26" s="1" t="str">
        <f>IF(AU26=0,0,INDEX(Catégories!$D$20:$R$20,1,'Echantillon (8)'!AU26))</f>
        <v xml:space="preserve">5. Textiles </v>
      </c>
      <c r="AW26" s="40">
        <f ca="1">IF(SUM($K$22:$K$91)=0,0,SUMPRODUCT(($K$22:$K$91)*($B$22:$B$91=$BD26))/SUM($K$22:$K$91))</f>
        <v>0</v>
      </c>
      <c r="AX26" s="40"/>
      <c r="AY26" s="40">
        <f t="shared" ca="1" si="20"/>
        <v>0</v>
      </c>
      <c r="AZ26" s="7"/>
      <c r="BA26" s="9">
        <f t="shared" ca="1" si="5"/>
        <v>0</v>
      </c>
      <c r="BC26" s="10">
        <f t="shared" ca="1" si="6"/>
        <v>0</v>
      </c>
      <c r="BD26" s="19">
        <f t="shared" si="25"/>
        <v>5</v>
      </c>
      <c r="BE26" s="1" t="str">
        <f>IF(BD26=0,0,INDEX(Catégories!$D$20:$R$20,1,'Echantillon (8)'!BD26))</f>
        <v xml:space="preserve">5. Textiles </v>
      </c>
      <c r="BF26" s="38">
        <f t="shared" ca="1" si="21"/>
        <v>0</v>
      </c>
    </row>
    <row r="27" spans="1:59" ht="14.45" x14ac:dyDescent="0.3">
      <c r="A27" s="53">
        <f t="shared" ca="1" si="22"/>
        <v>6</v>
      </c>
      <c r="B27" s="19">
        <f ca="1">IF(A27=0,0,HLOOKUP(A27-1,OFFSET(Catégories!$D$18:$D$19,0,0,2,Catégories!$C$17),2,TRUE))</f>
        <v>2</v>
      </c>
      <c r="C27" s="19">
        <f ca="1">IF(A27=0,0,A27-OFFSET(Catégories!$D$18,0,B27-1,,))</f>
        <v>2</v>
      </c>
      <c r="F27" s="1" t="str">
        <f ca="1">IF(A27=0,0,INDEX(Catégories!$D$20:$R$20,1,'Echantillon (8)'!B27))</f>
        <v xml:space="preserve">2. Papiers </v>
      </c>
      <c r="G27" s="1" t="str">
        <f ca="1">IF(A27=0,0,INDEX(OFFSET(Catégories!$D$21:$D$31,0,0,10,Catégories!$C$17),'Echantillon (8)'!C27,'Echantillon (8)'!B27))</f>
        <v>2.2 Journaux, magazines et revues</v>
      </c>
      <c r="I27" s="41">
        <v>4</v>
      </c>
      <c r="J27" s="41">
        <v>0</v>
      </c>
      <c r="K27" s="41">
        <f t="shared" si="7"/>
        <v>4</v>
      </c>
      <c r="L27" s="6"/>
      <c r="M27" s="38">
        <f t="shared" ca="1" si="8"/>
        <v>1</v>
      </c>
      <c r="N27" s="38"/>
      <c r="O27" s="38">
        <f t="shared" si="9"/>
        <v>0.19047619047619047</v>
      </c>
      <c r="Q27" s="41">
        <v>4</v>
      </c>
      <c r="R27" s="41">
        <v>0</v>
      </c>
      <c r="S27" s="41">
        <f t="shared" si="10"/>
        <v>4</v>
      </c>
      <c r="T27" s="6"/>
      <c r="U27" s="38">
        <f t="shared" ca="1" si="11"/>
        <v>1</v>
      </c>
      <c r="V27" s="38"/>
      <c r="W27" s="38">
        <f t="shared" si="12"/>
        <v>0.27972027972027969</v>
      </c>
      <c r="Y27" s="41">
        <v>4</v>
      </c>
      <c r="Z27" s="41">
        <v>0</v>
      </c>
      <c r="AA27" s="41">
        <f t="shared" si="13"/>
        <v>4</v>
      </c>
      <c r="AB27" s="6"/>
      <c r="AC27" s="38">
        <f t="shared" ca="1" si="14"/>
        <v>1</v>
      </c>
      <c r="AD27" s="38"/>
      <c r="AE27" s="38">
        <f t="shared" si="15"/>
        <v>0.23952095808383234</v>
      </c>
      <c r="AH27" s="41">
        <f t="shared" si="16"/>
        <v>4</v>
      </c>
      <c r="AI27" s="41">
        <f t="shared" si="2"/>
        <v>59.188811188811179</v>
      </c>
      <c r="AJ27" s="41">
        <f t="shared" si="3"/>
        <v>40.546107784431143</v>
      </c>
      <c r="AK27" s="41">
        <f t="shared" ca="1" si="17"/>
        <v>103.73491897324232</v>
      </c>
      <c r="AL27" s="38">
        <f t="shared" ca="1" si="18"/>
        <v>1</v>
      </c>
      <c r="AO27" s="1" t="str">
        <f ca="1">IF(A27=0,0,INDEX(OFFSET(Catégories!$D$21:$D$31,0,0,10,Catégories!$C$17),'Echantillon (8)'!C27,'Echantillon (8)'!B27))</f>
        <v>2.2 Journaux, magazines et revues</v>
      </c>
      <c r="AP27" s="38">
        <f t="shared" ca="1" si="4"/>
        <v>0.1886089435877133</v>
      </c>
      <c r="AR27" s="19">
        <f t="shared" si="23"/>
        <v>6</v>
      </c>
      <c r="AS27" s="1" t="str">
        <f>IF(AR27=0,0,INDEX(Catégories!$D$20:$R$20,1,'Echantillon (8)'!AR27))</f>
        <v>6. Textiles sanitaires</v>
      </c>
      <c r="AT27" s="38">
        <f t="shared" ca="1" si="19"/>
        <v>0</v>
      </c>
      <c r="AU27" s="19">
        <f t="shared" si="24"/>
        <v>6</v>
      </c>
      <c r="AV27" s="1" t="str">
        <f>IF(AU27=0,0,INDEX(Catégories!$D$20:$R$20,1,'Echantillon (8)'!AU27))</f>
        <v>6. Textiles sanitaires</v>
      </c>
      <c r="AW27" s="40">
        <f ca="1">IF(SUM($K$22:$K$91)=0,0,SUMPRODUCT(($K$22:$K$91)*($B$22:$B$91=$BD27))/SUM($K$22:$K$91))</f>
        <v>0</v>
      </c>
      <c r="AX27" s="40"/>
      <c r="AY27" s="40">
        <f t="shared" ca="1" si="20"/>
        <v>0</v>
      </c>
      <c r="AZ27" s="7"/>
      <c r="BA27" s="9">
        <f t="shared" ca="1" si="5"/>
        <v>0</v>
      </c>
      <c r="BC27" s="10">
        <f t="shared" ca="1" si="6"/>
        <v>0</v>
      </c>
      <c r="BD27" s="19">
        <f t="shared" si="25"/>
        <v>6</v>
      </c>
      <c r="BE27" s="1" t="str">
        <f>IF(BD27=0,0,INDEX(Catégories!$D$20:$R$20,1,'Echantillon (8)'!BD27))</f>
        <v>6. Textiles sanitaires</v>
      </c>
      <c r="BF27" s="38">
        <f t="shared" ca="1" si="21"/>
        <v>0</v>
      </c>
    </row>
    <row r="28" spans="1:59" ht="14.45" x14ac:dyDescent="0.3">
      <c r="A28" s="53">
        <f t="shared" ca="1" si="22"/>
        <v>7</v>
      </c>
      <c r="B28" s="19">
        <f ca="1">IF(A28=0,0,HLOOKUP(A28-1,OFFSET(Catégories!$D$18:$D$19,0,0,2,Catégories!$C$17),2,TRUE))</f>
        <v>2</v>
      </c>
      <c r="C28" s="19">
        <f ca="1">IF(A28=0,0,A28-OFFSET(Catégories!$D$18,0,B28-1,,))</f>
        <v>3</v>
      </c>
      <c r="F28" s="1" t="str">
        <f ca="1">IF(A28=0,0,INDEX(Catégories!$D$20:$R$20,1,'Echantillon (8)'!B28))</f>
        <v xml:space="preserve">2. Papiers </v>
      </c>
      <c r="G28" s="1" t="str">
        <f ca="1">IF(A28=0,0,INDEX(OFFSET(Catégories!$D$21:$D$31,0,0,10,Catégories!$C$17),'Echantillon (8)'!C28,'Echantillon (8)'!B28))</f>
        <v xml:space="preserve">2.3 Imprimés publicitaires </v>
      </c>
      <c r="I28" s="41">
        <v>0</v>
      </c>
      <c r="J28" s="41">
        <v>0</v>
      </c>
      <c r="K28" s="41">
        <f t="shared" si="7"/>
        <v>0</v>
      </c>
      <c r="L28" s="6"/>
      <c r="M28" s="38">
        <f t="shared" si="8"/>
        <v>0</v>
      </c>
      <c r="N28" s="38"/>
      <c r="O28" s="38">
        <f t="shared" si="9"/>
        <v>0</v>
      </c>
      <c r="Q28" s="41">
        <v>0</v>
      </c>
      <c r="R28" s="41">
        <v>0</v>
      </c>
      <c r="S28" s="41">
        <f t="shared" si="10"/>
        <v>0</v>
      </c>
      <c r="T28" s="6"/>
      <c r="U28" s="38">
        <f t="shared" si="11"/>
        <v>0</v>
      </c>
      <c r="V28" s="38"/>
      <c r="W28" s="38">
        <f t="shared" si="12"/>
        <v>0</v>
      </c>
      <c r="Y28" s="41">
        <v>0</v>
      </c>
      <c r="Z28" s="41">
        <v>0</v>
      </c>
      <c r="AA28" s="41">
        <f t="shared" si="13"/>
        <v>0</v>
      </c>
      <c r="AB28" s="6"/>
      <c r="AC28" s="38">
        <f t="shared" si="14"/>
        <v>0</v>
      </c>
      <c r="AD28" s="38"/>
      <c r="AE28" s="38">
        <f t="shared" si="15"/>
        <v>0</v>
      </c>
      <c r="AH28" s="41">
        <f t="shared" si="16"/>
        <v>0</v>
      </c>
      <c r="AI28" s="41">
        <f t="shared" si="2"/>
        <v>0</v>
      </c>
      <c r="AJ28" s="41">
        <f t="shared" si="3"/>
        <v>0</v>
      </c>
      <c r="AK28" s="41">
        <f t="shared" ca="1" si="17"/>
        <v>0</v>
      </c>
      <c r="AL28" s="38">
        <f t="shared" ca="1" si="18"/>
        <v>0</v>
      </c>
      <c r="AO28" s="1" t="str">
        <f ca="1">IF(A28=0,0,INDEX(OFFSET(Catégories!$D$21:$D$31,0,0,10,Catégories!$C$17),'Echantillon (8)'!C28,'Echantillon (8)'!B28))</f>
        <v xml:space="preserve">2.3 Imprimés publicitaires </v>
      </c>
      <c r="AP28" s="38">
        <f t="shared" ca="1" si="4"/>
        <v>0</v>
      </c>
      <c r="AR28" s="19">
        <f t="shared" si="23"/>
        <v>7</v>
      </c>
      <c r="AS28" s="1" t="str">
        <f>IF(AR28=0,0,INDEX(Catégories!$D$20:$R$20,1,'Echantillon (8)'!AR28))</f>
        <v>7. Plastiques</v>
      </c>
      <c r="AT28" s="38">
        <f t="shared" ca="1" si="19"/>
        <v>0.23576117948464162</v>
      </c>
      <c r="AU28" s="19">
        <f t="shared" si="24"/>
        <v>7</v>
      </c>
      <c r="AV28" s="1" t="str">
        <f>IF(AU28=0,0,INDEX(Catégories!$D$20:$R$20,1,'Echantillon (8)'!AU28))</f>
        <v>7. Plastiques</v>
      </c>
      <c r="AW28" s="40">
        <v>2</v>
      </c>
      <c r="AX28" s="40"/>
      <c r="AY28" s="40">
        <f t="shared" si="20"/>
        <v>2</v>
      </c>
      <c r="AZ28" s="7"/>
      <c r="BA28" s="9">
        <f t="shared" ca="1" si="5"/>
        <v>0.18181818181818182</v>
      </c>
      <c r="BC28" s="10">
        <f t="shared" ca="1" si="6"/>
        <v>152.75228508018927</v>
      </c>
      <c r="BD28" s="19">
        <f t="shared" si="25"/>
        <v>7</v>
      </c>
      <c r="BE28" s="1" t="str">
        <f>IF(BD28=0,0,INDEX(Catégories!$D$20:$R$20,1,'Echantillon (8)'!BD28))</f>
        <v>7. Plastiques</v>
      </c>
      <c r="BF28" s="38">
        <f t="shared" ca="1" si="21"/>
        <v>0.27773142741852602</v>
      </c>
    </row>
    <row r="29" spans="1:59" ht="14.45" x14ac:dyDescent="0.3">
      <c r="A29" s="53">
        <f t="shared" ca="1" si="22"/>
        <v>8</v>
      </c>
      <c r="B29" s="19">
        <f ca="1">IF(A29=0,0,HLOOKUP(A29-1,OFFSET(Catégories!$D$18:$D$19,0,0,2,Catégories!$C$17),2,TRUE))</f>
        <v>2</v>
      </c>
      <c r="C29" s="19">
        <f ca="1">IF(A29=0,0,A29-OFFSET(Catégories!$D$18,0,B29-1,,))</f>
        <v>4</v>
      </c>
      <c r="F29" s="1" t="str">
        <f ca="1">IF(A29=0,0,INDEX(Catégories!$D$20:$R$20,1,'Echantillon (8)'!B29))</f>
        <v xml:space="preserve">2. Papiers </v>
      </c>
      <c r="G29" s="1" t="str">
        <f ca="1">IF(A29=0,0,INDEX(OFFSET(Catégories!$D$21:$D$31,0,0,10,Catégories!$C$17),'Echantillon (8)'!C29,'Echantillon (8)'!B29))</f>
        <v>2.4 Papiers bureautiques</v>
      </c>
      <c r="I29" s="41">
        <v>0</v>
      </c>
      <c r="J29" s="41">
        <v>0</v>
      </c>
      <c r="K29" s="41">
        <f t="shared" si="7"/>
        <v>0</v>
      </c>
      <c r="L29" s="6"/>
      <c r="M29" s="38">
        <f t="shared" si="8"/>
        <v>0</v>
      </c>
      <c r="N29" s="38"/>
      <c r="O29" s="38">
        <f t="shared" si="9"/>
        <v>0</v>
      </c>
      <c r="Q29" s="41">
        <v>0</v>
      </c>
      <c r="R29" s="41">
        <v>0</v>
      </c>
      <c r="S29" s="41">
        <f t="shared" si="10"/>
        <v>0</v>
      </c>
      <c r="T29" s="6"/>
      <c r="U29" s="38">
        <f t="shared" si="11"/>
        <v>0</v>
      </c>
      <c r="V29" s="38"/>
      <c r="W29" s="38">
        <f t="shared" si="12"/>
        <v>0</v>
      </c>
      <c r="Y29" s="41">
        <v>0</v>
      </c>
      <c r="Z29" s="41">
        <v>0</v>
      </c>
      <c r="AA29" s="41">
        <f t="shared" si="13"/>
        <v>0</v>
      </c>
      <c r="AB29" s="6"/>
      <c r="AC29" s="38">
        <f t="shared" si="14"/>
        <v>0</v>
      </c>
      <c r="AD29" s="38"/>
      <c r="AE29" s="38">
        <f t="shared" si="15"/>
        <v>0</v>
      </c>
      <c r="AH29" s="41">
        <f t="shared" si="16"/>
        <v>0</v>
      </c>
      <c r="AI29" s="41">
        <f t="shared" si="2"/>
        <v>0</v>
      </c>
      <c r="AJ29" s="41">
        <f t="shared" si="3"/>
        <v>0</v>
      </c>
      <c r="AK29" s="41">
        <f t="shared" ca="1" si="17"/>
        <v>0</v>
      </c>
      <c r="AL29" s="38">
        <f t="shared" ca="1" si="18"/>
        <v>0</v>
      </c>
      <c r="AO29" s="1" t="str">
        <f ca="1">IF(A29=0,0,INDEX(OFFSET(Catégories!$D$21:$D$31,0,0,10,Catégories!$C$17),'Echantillon (8)'!C29,'Echantillon (8)'!B29))</f>
        <v>2.4 Papiers bureautiques</v>
      </c>
      <c r="AP29" s="38">
        <f t="shared" ca="1" si="4"/>
        <v>0</v>
      </c>
      <c r="AR29" s="19">
        <f t="shared" si="23"/>
        <v>8</v>
      </c>
      <c r="AS29" s="1" t="str">
        <f>IF(AR29=0,0,INDEX(Catégories!$D$20:$R$20,1,'Echantillon (8)'!AR29))</f>
        <v>8. Combustibles non classés</v>
      </c>
      <c r="AT29" s="38">
        <f t="shared" ca="1" si="19"/>
        <v>0</v>
      </c>
      <c r="AU29" s="19">
        <f t="shared" si="24"/>
        <v>8</v>
      </c>
      <c r="AV29" s="1" t="str">
        <f>IF(AU29=0,0,INDEX(Catégories!$D$20:$R$20,1,'Echantillon (8)'!AU29))</f>
        <v>8. Combustibles non classés</v>
      </c>
      <c r="AW29" s="40">
        <f t="shared" ref="AW29:AW43" ca="1" si="26">IF(SUM($K$22:$K$91)=0,0,SUMPRODUCT(($K$22:$K$91)*($B$22:$B$91=$BD29))/SUM($K$22:$K$91))</f>
        <v>0</v>
      </c>
      <c r="AX29" s="40"/>
      <c r="AY29" s="40">
        <f t="shared" ca="1" si="20"/>
        <v>0</v>
      </c>
      <c r="AZ29" s="7"/>
      <c r="BA29" s="9">
        <f t="shared" ca="1" si="5"/>
        <v>0</v>
      </c>
      <c r="BC29" s="10">
        <f t="shared" ca="1" si="6"/>
        <v>0</v>
      </c>
      <c r="BD29" s="19">
        <f t="shared" si="25"/>
        <v>8</v>
      </c>
      <c r="BE29" s="1" t="str">
        <f>IF(BD29=0,0,INDEX(Catégories!$D$20:$R$20,1,'Echantillon (8)'!BD29))</f>
        <v>8. Combustibles non classés</v>
      </c>
      <c r="BF29" s="38">
        <f t="shared" ca="1" si="21"/>
        <v>0</v>
      </c>
    </row>
    <row r="30" spans="1:59" ht="14.45" x14ac:dyDescent="0.3">
      <c r="A30" s="53">
        <f t="shared" ca="1" si="22"/>
        <v>9</v>
      </c>
      <c r="B30" s="19">
        <f ca="1">IF(A30=0,0,HLOOKUP(A30-1,OFFSET(Catégories!$D$18:$D$19,0,0,2,Catégories!$C$17),2,TRUE))</f>
        <v>2</v>
      </c>
      <c r="C30" s="19">
        <f ca="1">IF(A30=0,0,A30-OFFSET(Catégories!$D$18,0,B30-1,,))</f>
        <v>5</v>
      </c>
      <c r="F30" s="1" t="str">
        <f ca="1">IF(A30=0,0,INDEX(Catégories!$D$20:$R$20,1,'Echantillon (8)'!B30))</f>
        <v xml:space="preserve">2. Papiers </v>
      </c>
      <c r="G30" s="1" t="str">
        <f ca="1">IF(A30=0,0,INDEX(OFFSET(Catégories!$D$21:$D$31,0,0,10,Catégories!$C$17),'Echantillon (8)'!C30,'Echantillon (8)'!B30))</f>
        <v xml:space="preserve">2.5 Autres papiers </v>
      </c>
      <c r="I30" s="41">
        <v>0</v>
      </c>
      <c r="J30" s="41">
        <v>0</v>
      </c>
      <c r="K30" s="41">
        <f t="shared" si="7"/>
        <v>0</v>
      </c>
      <c r="L30" s="6"/>
      <c r="M30" s="38">
        <f t="shared" si="8"/>
        <v>0</v>
      </c>
      <c r="N30" s="38"/>
      <c r="O30" s="38">
        <f t="shared" si="9"/>
        <v>0</v>
      </c>
      <c r="Q30" s="41">
        <v>0</v>
      </c>
      <c r="R30" s="41">
        <v>0</v>
      </c>
      <c r="S30" s="41">
        <f t="shared" si="10"/>
        <v>0</v>
      </c>
      <c r="T30" s="6"/>
      <c r="U30" s="38">
        <f t="shared" si="11"/>
        <v>0</v>
      </c>
      <c r="V30" s="38"/>
      <c r="W30" s="38">
        <f t="shared" si="12"/>
        <v>0</v>
      </c>
      <c r="Y30" s="41">
        <v>0</v>
      </c>
      <c r="Z30" s="41">
        <v>0</v>
      </c>
      <c r="AA30" s="41">
        <f t="shared" si="13"/>
        <v>0</v>
      </c>
      <c r="AB30" s="6"/>
      <c r="AC30" s="38">
        <f t="shared" si="14"/>
        <v>0</v>
      </c>
      <c r="AD30" s="38"/>
      <c r="AE30" s="38">
        <f t="shared" si="15"/>
        <v>0</v>
      </c>
      <c r="AH30" s="41">
        <f t="shared" si="16"/>
        <v>0</v>
      </c>
      <c r="AI30" s="41">
        <f t="shared" si="2"/>
        <v>0</v>
      </c>
      <c r="AJ30" s="41">
        <f t="shared" si="3"/>
        <v>0</v>
      </c>
      <c r="AK30" s="41">
        <f t="shared" ca="1" si="17"/>
        <v>0</v>
      </c>
      <c r="AL30" s="38">
        <f t="shared" ca="1" si="18"/>
        <v>0</v>
      </c>
      <c r="AO30" s="1" t="str">
        <f ca="1">IF(A30=0,0,INDEX(OFFSET(Catégories!$D$21:$D$31,0,0,10,Catégories!$C$17),'Echantillon (8)'!C30,'Echantillon (8)'!B30))</f>
        <v xml:space="preserve">2.5 Autres papiers </v>
      </c>
      <c r="AP30" s="38">
        <f t="shared" ca="1" si="4"/>
        <v>0</v>
      </c>
      <c r="AR30" s="19">
        <f t="shared" si="23"/>
        <v>9</v>
      </c>
      <c r="AS30" s="1" t="str">
        <f>IF(AR30=0,0,INDEX(Catégories!$D$20:$R$20,1,'Echantillon (8)'!AR30))</f>
        <v>9. Verre</v>
      </c>
      <c r="AT30" s="38">
        <f t="shared" ca="1" si="19"/>
        <v>0</v>
      </c>
      <c r="AU30" s="19">
        <f t="shared" si="24"/>
        <v>9</v>
      </c>
      <c r="AV30" s="1" t="str">
        <f>IF(AU30=0,0,INDEX(Catégories!$D$20:$R$20,1,'Echantillon (8)'!AU30))</f>
        <v>9. Verre</v>
      </c>
      <c r="AW30" s="40">
        <f t="shared" ca="1" si="26"/>
        <v>0</v>
      </c>
      <c r="AX30" s="40"/>
      <c r="AY30" s="40">
        <f t="shared" ca="1" si="20"/>
        <v>0</v>
      </c>
      <c r="AZ30" s="7"/>
      <c r="BA30" s="9">
        <f t="shared" ca="1" si="5"/>
        <v>0</v>
      </c>
      <c r="BC30" s="10">
        <f t="shared" ca="1" si="6"/>
        <v>0</v>
      </c>
      <c r="BD30" s="19">
        <f t="shared" si="25"/>
        <v>9</v>
      </c>
      <c r="BE30" s="1" t="str">
        <f>IF(BD30=0,0,INDEX(Catégories!$D$20:$R$20,1,'Echantillon (8)'!BD30))</f>
        <v>9. Verre</v>
      </c>
      <c r="BF30" s="38">
        <f t="shared" ca="1" si="21"/>
        <v>0</v>
      </c>
    </row>
    <row r="31" spans="1:59" ht="14.45" x14ac:dyDescent="0.3">
      <c r="A31" s="53">
        <f t="shared" ca="1" si="22"/>
        <v>10</v>
      </c>
      <c r="B31" s="19">
        <f ca="1">IF(A31=0,0,HLOOKUP(A31-1,OFFSET(Catégories!$D$18:$D$19,0,0,2,Catégories!$C$17),2,TRUE))</f>
        <v>3</v>
      </c>
      <c r="C31" s="19">
        <f ca="1">IF(A31=0,0,A31-OFFSET(Catégories!$D$18,0,B31-1,,))</f>
        <v>1</v>
      </c>
      <c r="F31" s="1" t="str">
        <f ca="1">IF(A31=0,0,INDEX(Catégories!$D$20:$R$20,1,'Echantillon (8)'!B31))</f>
        <v xml:space="preserve">3. Cartons </v>
      </c>
      <c r="G31" s="1" t="str">
        <f ca="1">IF(A31=0,0,INDEX(OFFSET(Catégories!$D$21:$D$31,0,0,10,Catégories!$C$17),'Echantillon (8)'!C31,'Echantillon (8)'!B31))</f>
        <v xml:space="preserve">3.1 Emballages cartons plats </v>
      </c>
      <c r="I31" s="41">
        <v>0</v>
      </c>
      <c r="J31" s="41">
        <v>0</v>
      </c>
      <c r="K31" s="41">
        <f t="shared" si="7"/>
        <v>0</v>
      </c>
      <c r="L31" s="6"/>
      <c r="M31" s="38">
        <f t="shared" si="8"/>
        <v>0</v>
      </c>
      <c r="N31" s="38"/>
      <c r="O31" s="38">
        <f t="shared" si="9"/>
        <v>0</v>
      </c>
      <c r="Q31" s="41">
        <v>0</v>
      </c>
      <c r="R31" s="41">
        <v>0</v>
      </c>
      <c r="S31" s="41">
        <f t="shared" si="10"/>
        <v>0</v>
      </c>
      <c r="T31" s="6"/>
      <c r="U31" s="38">
        <f t="shared" si="11"/>
        <v>0</v>
      </c>
      <c r="V31" s="38"/>
      <c r="W31" s="38">
        <f t="shared" si="12"/>
        <v>0</v>
      </c>
      <c r="Y31" s="41">
        <v>0</v>
      </c>
      <c r="Z31" s="41">
        <v>0</v>
      </c>
      <c r="AA31" s="41">
        <f t="shared" si="13"/>
        <v>0</v>
      </c>
      <c r="AB31" s="6"/>
      <c r="AC31" s="38">
        <f t="shared" si="14"/>
        <v>0</v>
      </c>
      <c r="AD31" s="38"/>
      <c r="AE31" s="38">
        <f t="shared" si="15"/>
        <v>0</v>
      </c>
      <c r="AH31" s="41">
        <f t="shared" si="16"/>
        <v>0</v>
      </c>
      <c r="AI31" s="41">
        <f t="shared" si="2"/>
        <v>0</v>
      </c>
      <c r="AJ31" s="41">
        <f t="shared" si="3"/>
        <v>0</v>
      </c>
      <c r="AK31" s="41">
        <f t="shared" ca="1" si="17"/>
        <v>0</v>
      </c>
      <c r="AL31" s="38">
        <f t="shared" ca="1" si="18"/>
        <v>0</v>
      </c>
      <c r="AO31" s="1" t="str">
        <f ca="1">IF(A31=0,0,INDEX(OFFSET(Catégories!$D$21:$D$31,0,0,10,Catégories!$C$17),'Echantillon (8)'!C31,'Echantillon (8)'!B31))</f>
        <v xml:space="preserve">3.1 Emballages cartons plats </v>
      </c>
      <c r="AP31" s="38">
        <f t="shared" ca="1" si="4"/>
        <v>0</v>
      </c>
      <c r="AR31" s="19">
        <f t="shared" si="23"/>
        <v>10</v>
      </c>
      <c r="AS31" s="1" t="str">
        <f>IF(AR31=0,0,INDEX(Catégories!$D$20:$R$20,1,'Echantillon (8)'!AR31))</f>
        <v>10. Métaux</v>
      </c>
      <c r="AT31" s="38">
        <f t="shared" ca="1" si="19"/>
        <v>0</v>
      </c>
      <c r="AU31" s="19">
        <f t="shared" si="24"/>
        <v>10</v>
      </c>
      <c r="AV31" s="1" t="str">
        <f>IF(AU31=0,0,INDEX(Catégories!$D$20:$R$20,1,'Echantillon (8)'!AU31))</f>
        <v>10. Métaux</v>
      </c>
      <c r="AW31" s="40">
        <f t="shared" ca="1" si="26"/>
        <v>0</v>
      </c>
      <c r="AX31" s="40"/>
      <c r="AY31" s="40">
        <f t="shared" ca="1" si="20"/>
        <v>0</v>
      </c>
      <c r="AZ31" s="7"/>
      <c r="BA31" s="9">
        <f t="shared" ca="1" si="5"/>
        <v>0</v>
      </c>
      <c r="BC31" s="10">
        <f t="shared" ca="1" si="6"/>
        <v>0</v>
      </c>
      <c r="BD31" s="19">
        <f t="shared" si="25"/>
        <v>10</v>
      </c>
      <c r="BE31" s="1" t="str">
        <f>IF(BD31=0,0,INDEX(Catégories!$D$20:$R$20,1,'Echantillon (8)'!BD31))</f>
        <v>10. Métaux</v>
      </c>
      <c r="BF31" s="38">
        <f t="shared" ca="1" si="21"/>
        <v>0</v>
      </c>
    </row>
    <row r="32" spans="1:59" ht="14.45" x14ac:dyDescent="0.3">
      <c r="A32" s="53">
        <f t="shared" ca="1" si="22"/>
        <v>11</v>
      </c>
      <c r="B32" s="19">
        <f ca="1">IF(A32=0,0,HLOOKUP(A32-1,OFFSET(Catégories!$D$18:$D$19,0,0,2,Catégories!$C$17),2,TRUE))</f>
        <v>3</v>
      </c>
      <c r="C32" s="19">
        <f ca="1">IF(A32=0,0,A32-OFFSET(Catégories!$D$18,0,B32-1,,))</f>
        <v>2</v>
      </c>
      <c r="F32" s="1" t="str">
        <f ca="1">IF(A32=0,0,INDEX(Catégories!$D$20:$R$20,1,'Echantillon (8)'!B32))</f>
        <v xml:space="preserve">3. Cartons </v>
      </c>
      <c r="G32" s="1" t="str">
        <f ca="1">IF(A32=0,0,INDEX(OFFSET(Catégories!$D$21:$D$31,0,0,10,Catégories!$C$17),'Echantillon (8)'!C32,'Echantillon (8)'!B32))</f>
        <v>3.2 Emballages cartons ondulés</v>
      </c>
      <c r="I32" s="41">
        <v>0</v>
      </c>
      <c r="J32" s="41">
        <v>0</v>
      </c>
      <c r="K32" s="41">
        <f t="shared" si="7"/>
        <v>0</v>
      </c>
      <c r="L32" s="6"/>
      <c r="M32" s="38">
        <f t="shared" si="8"/>
        <v>0</v>
      </c>
      <c r="N32" s="38"/>
      <c r="O32" s="38">
        <f t="shared" si="9"/>
        <v>0</v>
      </c>
      <c r="Q32" s="41">
        <v>0</v>
      </c>
      <c r="R32" s="41">
        <v>0</v>
      </c>
      <c r="S32" s="41">
        <f t="shared" si="10"/>
        <v>0</v>
      </c>
      <c r="T32" s="6"/>
      <c r="U32" s="38">
        <f t="shared" si="11"/>
        <v>0</v>
      </c>
      <c r="V32" s="38"/>
      <c r="W32" s="38">
        <f t="shared" si="12"/>
        <v>0</v>
      </c>
      <c r="Y32" s="41">
        <v>0</v>
      </c>
      <c r="Z32" s="41">
        <v>0</v>
      </c>
      <c r="AA32" s="41">
        <f t="shared" si="13"/>
        <v>0</v>
      </c>
      <c r="AB32" s="6"/>
      <c r="AC32" s="38">
        <f t="shared" si="14"/>
        <v>0</v>
      </c>
      <c r="AD32" s="38"/>
      <c r="AE32" s="38">
        <f t="shared" si="15"/>
        <v>0</v>
      </c>
      <c r="AH32" s="41">
        <f t="shared" si="16"/>
        <v>0</v>
      </c>
      <c r="AI32" s="41">
        <f t="shared" si="2"/>
        <v>0</v>
      </c>
      <c r="AJ32" s="41">
        <f t="shared" si="3"/>
        <v>0</v>
      </c>
      <c r="AK32" s="41">
        <f t="shared" ca="1" si="17"/>
        <v>0</v>
      </c>
      <c r="AL32" s="38">
        <f t="shared" ca="1" si="18"/>
        <v>0</v>
      </c>
      <c r="AO32" s="1" t="str">
        <f ca="1">IF(A32=0,0,INDEX(OFFSET(Catégories!$D$21:$D$31,0,0,10,Catégories!$C$17),'Echantillon (8)'!C32,'Echantillon (8)'!B32))</f>
        <v>3.2 Emballages cartons ondulés</v>
      </c>
      <c r="AP32" s="38">
        <f t="shared" ca="1" si="4"/>
        <v>0</v>
      </c>
      <c r="AR32" s="19">
        <f t="shared" si="23"/>
        <v>11</v>
      </c>
      <c r="AS32" s="1" t="str">
        <f>IF(AR32=0,0,INDEX(Catégories!$D$20:$R$20,1,'Echantillon (8)'!AR32))</f>
        <v>11. incombustibles non classés</v>
      </c>
      <c r="AT32" s="38">
        <f t="shared" ca="1" si="19"/>
        <v>0</v>
      </c>
      <c r="AU32" s="19">
        <f t="shared" si="24"/>
        <v>11</v>
      </c>
      <c r="AV32" s="1" t="str">
        <f>IF(AU32=0,0,INDEX(Catégories!$D$20:$R$20,1,'Echantillon (8)'!AU32))</f>
        <v>11. incombustibles non classés</v>
      </c>
      <c r="AW32" s="40">
        <f t="shared" ca="1" si="26"/>
        <v>0</v>
      </c>
      <c r="AX32" s="40"/>
      <c r="AY32" s="40">
        <f t="shared" ca="1" si="20"/>
        <v>0</v>
      </c>
      <c r="AZ32" s="7"/>
      <c r="BA32" s="9">
        <f t="shared" ca="1" si="5"/>
        <v>0</v>
      </c>
      <c r="BC32" s="10">
        <f t="shared" ca="1" si="6"/>
        <v>0</v>
      </c>
      <c r="BD32" s="19">
        <f t="shared" si="25"/>
        <v>11</v>
      </c>
      <c r="BE32" s="1" t="str">
        <f>IF(BD32=0,0,INDEX(Catégories!$D$20:$R$20,1,'Echantillon (8)'!BD32))</f>
        <v>11. incombustibles non classés</v>
      </c>
      <c r="BF32" s="38">
        <f t="shared" ca="1" si="21"/>
        <v>0</v>
      </c>
    </row>
    <row r="33" spans="1:58" ht="14.45" x14ac:dyDescent="0.3">
      <c r="A33" s="53">
        <f t="shared" ca="1" si="22"/>
        <v>12</v>
      </c>
      <c r="B33" s="19">
        <f ca="1">IF(A33=0,0,HLOOKUP(A33-1,OFFSET(Catégories!$D$18:$D$19,0,0,2,Catégories!$C$17),2,TRUE))</f>
        <v>3</v>
      </c>
      <c r="C33" s="19">
        <f ca="1">IF(A33=0,0,A33-OFFSET(Catégories!$D$18,0,B33-1,,))</f>
        <v>3</v>
      </c>
      <c r="F33" s="1" t="str">
        <f ca="1">IF(A33=0,0,INDEX(Catégories!$D$20:$R$20,1,'Echantillon (8)'!B33))</f>
        <v xml:space="preserve">3. Cartons </v>
      </c>
      <c r="G33" s="1" t="str">
        <f ca="1">IF(A33=0,0,INDEX(OFFSET(Catégories!$D$21:$D$31,0,0,10,Catégories!$C$17),'Echantillon (8)'!C33,'Echantillon (8)'!B33))</f>
        <v xml:space="preserve">3.3 Autres cartons </v>
      </c>
      <c r="I33" s="41">
        <v>0</v>
      </c>
      <c r="J33" s="41">
        <v>0</v>
      </c>
      <c r="K33" s="41">
        <f t="shared" si="7"/>
        <v>0</v>
      </c>
      <c r="L33" s="6"/>
      <c r="M33" s="38">
        <f t="shared" si="8"/>
        <v>0</v>
      </c>
      <c r="N33" s="38"/>
      <c r="O33" s="38">
        <f t="shared" si="9"/>
        <v>0</v>
      </c>
      <c r="Q33" s="41">
        <v>0</v>
      </c>
      <c r="R33" s="41">
        <v>0</v>
      </c>
      <c r="S33" s="41">
        <f t="shared" si="10"/>
        <v>0</v>
      </c>
      <c r="T33" s="6"/>
      <c r="U33" s="38">
        <f t="shared" si="11"/>
        <v>0</v>
      </c>
      <c r="V33" s="38"/>
      <c r="W33" s="38">
        <f t="shared" si="12"/>
        <v>0</v>
      </c>
      <c r="Y33" s="41">
        <v>0</v>
      </c>
      <c r="Z33" s="41">
        <v>0</v>
      </c>
      <c r="AA33" s="41">
        <f t="shared" si="13"/>
        <v>0</v>
      </c>
      <c r="AB33" s="6"/>
      <c r="AC33" s="38">
        <f t="shared" si="14"/>
        <v>0</v>
      </c>
      <c r="AD33" s="38"/>
      <c r="AE33" s="38">
        <f t="shared" si="15"/>
        <v>0</v>
      </c>
      <c r="AH33" s="41">
        <f t="shared" si="16"/>
        <v>0</v>
      </c>
      <c r="AI33" s="41">
        <f t="shared" si="2"/>
        <v>0</v>
      </c>
      <c r="AJ33" s="41">
        <f t="shared" si="3"/>
        <v>0</v>
      </c>
      <c r="AK33" s="41">
        <f t="shared" ca="1" si="17"/>
        <v>0</v>
      </c>
      <c r="AL33" s="38">
        <f t="shared" ca="1" si="18"/>
        <v>0</v>
      </c>
      <c r="AO33" s="1" t="str">
        <f ca="1">IF(A33=0,0,INDEX(OFFSET(Catégories!$D$21:$D$31,0,0,10,Catégories!$C$17),'Echantillon (8)'!C33,'Echantillon (8)'!B33))</f>
        <v xml:space="preserve">3.3 Autres cartons </v>
      </c>
      <c r="AP33" s="38">
        <f t="shared" ca="1" si="4"/>
        <v>0</v>
      </c>
      <c r="AR33" s="19">
        <f t="shared" si="23"/>
        <v>12</v>
      </c>
      <c r="AS33" s="1" t="str">
        <f>IF(AR33=0,0,INDEX(Catégories!$D$20:$R$20,1,'Echantillon (8)'!AR33))</f>
        <v>12. Déchets
 dangereux</v>
      </c>
      <c r="AT33" s="38">
        <f t="shared" ca="1" si="19"/>
        <v>0</v>
      </c>
      <c r="AU33" s="19">
        <f t="shared" si="24"/>
        <v>12</v>
      </c>
      <c r="AV33" s="1" t="str">
        <f>IF(AU33=0,0,INDEX(Catégories!$D$20:$R$20,1,'Echantillon (8)'!AU33))</f>
        <v>12. Déchets
 dangereux</v>
      </c>
      <c r="AW33" s="40">
        <f t="shared" ca="1" si="26"/>
        <v>0</v>
      </c>
      <c r="AX33" s="40"/>
      <c r="AY33" s="40">
        <f t="shared" ca="1" si="20"/>
        <v>0</v>
      </c>
      <c r="AZ33" s="7"/>
      <c r="BA33" s="9">
        <f t="shared" ca="1" si="5"/>
        <v>0</v>
      </c>
      <c r="BC33" s="10">
        <f t="shared" ca="1" si="6"/>
        <v>0</v>
      </c>
      <c r="BD33" s="19">
        <f t="shared" si="25"/>
        <v>12</v>
      </c>
      <c r="BE33" s="1" t="str">
        <f>IF(BD33=0,0,INDEX(Catégories!$D$20:$R$20,1,'Echantillon (8)'!BD33))</f>
        <v>12. Déchets
 dangereux</v>
      </c>
      <c r="BF33" s="38">
        <f t="shared" ca="1" si="21"/>
        <v>0</v>
      </c>
    </row>
    <row r="34" spans="1:58" ht="14.45" x14ac:dyDescent="0.3">
      <c r="A34" s="53">
        <f t="shared" ca="1" si="22"/>
        <v>13</v>
      </c>
      <c r="B34" s="19">
        <f ca="1">IF(A34=0,0,HLOOKUP(A34-1,OFFSET(Catégories!$D$18:$D$19,0,0,2,Catégories!$C$17),2,TRUE))</f>
        <v>4</v>
      </c>
      <c r="C34" s="19">
        <f ca="1">IF(A34=0,0,A34-OFFSET(Catégories!$D$18,0,B34-1,,))</f>
        <v>1</v>
      </c>
      <c r="F34" s="1" t="str">
        <f ca="1">IF(A34=0,0,INDEX(Catégories!$D$20:$R$20,1,'Echantillon (8)'!B34))</f>
        <v>4. Composites</v>
      </c>
      <c r="G34" s="1" t="str">
        <f ca="1">IF(A34=0,0,INDEX(OFFSET(Catégories!$D$21:$D$31,0,0,10,Catégories!$C$17),'Echantillon (8)'!C34,'Echantillon (8)'!B34))</f>
        <v>4.1 Composites ELA</v>
      </c>
      <c r="I34" s="41">
        <v>0</v>
      </c>
      <c r="J34" s="41">
        <v>0</v>
      </c>
      <c r="K34" s="41">
        <f t="shared" si="7"/>
        <v>0</v>
      </c>
      <c r="L34" s="6"/>
      <c r="M34" s="38">
        <f t="shared" si="8"/>
        <v>0</v>
      </c>
      <c r="N34" s="38"/>
      <c r="O34" s="38">
        <f t="shared" si="9"/>
        <v>0</v>
      </c>
      <c r="Q34" s="41">
        <v>0</v>
      </c>
      <c r="R34" s="41">
        <v>0</v>
      </c>
      <c r="S34" s="41">
        <f t="shared" si="10"/>
        <v>0</v>
      </c>
      <c r="T34" s="6"/>
      <c r="U34" s="38">
        <f t="shared" si="11"/>
        <v>0</v>
      </c>
      <c r="V34" s="38"/>
      <c r="W34" s="38">
        <f t="shared" si="12"/>
        <v>0</v>
      </c>
      <c r="Y34" s="41">
        <v>0</v>
      </c>
      <c r="Z34" s="41">
        <v>0</v>
      </c>
      <c r="AA34" s="41">
        <f t="shared" si="13"/>
        <v>0</v>
      </c>
      <c r="AB34" s="6"/>
      <c r="AC34" s="38">
        <f t="shared" si="14"/>
        <v>0</v>
      </c>
      <c r="AD34" s="38"/>
      <c r="AE34" s="38">
        <f t="shared" si="15"/>
        <v>0</v>
      </c>
      <c r="AH34" s="41">
        <f t="shared" si="16"/>
        <v>0</v>
      </c>
      <c r="AI34" s="41">
        <f t="shared" si="2"/>
        <v>0</v>
      </c>
      <c r="AJ34" s="41">
        <f t="shared" si="3"/>
        <v>0</v>
      </c>
      <c r="AK34" s="41">
        <f t="shared" ca="1" si="17"/>
        <v>0</v>
      </c>
      <c r="AL34" s="38">
        <f t="shared" ca="1" si="18"/>
        <v>0</v>
      </c>
      <c r="AO34" s="1" t="str">
        <f ca="1">IF(A34=0,0,INDEX(OFFSET(Catégories!$D$21:$D$31,0,0,10,Catégories!$C$17),'Echantillon (8)'!C34,'Echantillon (8)'!B34))</f>
        <v>4.1 Composites ELA</v>
      </c>
      <c r="AP34" s="38">
        <f t="shared" ca="1" si="4"/>
        <v>0</v>
      </c>
      <c r="AR34" s="19">
        <f t="shared" si="23"/>
        <v>13</v>
      </c>
      <c r="AS34" s="1" t="str">
        <f>IF(AR34=0,0,INDEX(Catégories!$D$20:$R$20,1,'Echantillon (8)'!AR34))</f>
        <v>13. Fines</v>
      </c>
      <c r="AT34" s="38">
        <f t="shared" ca="1" si="19"/>
        <v>0.26930909090909094</v>
      </c>
      <c r="AU34" s="19">
        <f t="shared" si="24"/>
        <v>13</v>
      </c>
      <c r="AV34" s="1" t="str">
        <f>IF(AU34=0,0,INDEX(Catégories!$D$20:$R$20,1,'Echantillon (8)'!AU34))</f>
        <v>13. Fines</v>
      </c>
      <c r="AW34" s="40">
        <f t="shared" ca="1" si="26"/>
        <v>0</v>
      </c>
      <c r="AX34" s="40"/>
      <c r="AY34" s="40">
        <f t="shared" ca="1" si="20"/>
        <v>0</v>
      </c>
      <c r="AZ34" s="7"/>
      <c r="BA34" s="9">
        <f t="shared" ca="1" si="5"/>
        <v>0</v>
      </c>
      <c r="BC34" s="10">
        <f t="shared" si="6"/>
        <v>21.16</v>
      </c>
      <c r="BD34" s="19">
        <f t="shared" si="25"/>
        <v>13</v>
      </c>
      <c r="BE34" s="1" t="str">
        <f>IF(BD34=0,0,INDEX(Catégories!$D$20:$R$20,1,'Echantillon (8)'!BD34))</f>
        <v>13. Fines</v>
      </c>
      <c r="BF34" s="38">
        <f t="shared" ca="1" si="21"/>
        <v>3.8472727272727283E-2</v>
      </c>
    </row>
    <row r="35" spans="1:58" ht="14.45" x14ac:dyDescent="0.3">
      <c r="A35" s="53">
        <f t="shared" ca="1" si="22"/>
        <v>14</v>
      </c>
      <c r="B35" s="19">
        <f ca="1">IF(A35=0,0,HLOOKUP(A35-1,OFFSET(Catégories!$D$18:$D$19,0,0,2,Catégories!$C$17),2,TRUE))</f>
        <v>4</v>
      </c>
      <c r="C35" s="19">
        <f ca="1">IF(A35=0,0,A35-OFFSET(Catégories!$D$18,0,B35-1,,))</f>
        <v>2</v>
      </c>
      <c r="F35" s="1" t="str">
        <f ca="1">IF(A35=0,0,INDEX(Catégories!$D$20:$R$20,1,'Echantillon (8)'!B35))</f>
        <v>4. Composites</v>
      </c>
      <c r="G35" s="1" t="str">
        <f ca="1">IF(A35=0,0,INDEX(OFFSET(Catégories!$D$21:$D$31,0,0,10,Catégories!$C$17),'Echantillon (8)'!C35,'Echantillon (8)'!B35))</f>
        <v>4.2 PAM</v>
      </c>
      <c r="I35" s="41">
        <v>0</v>
      </c>
      <c r="J35" s="41">
        <v>0</v>
      </c>
      <c r="K35" s="41">
        <f t="shared" si="7"/>
        <v>0</v>
      </c>
      <c r="L35" s="6"/>
      <c r="M35" s="38">
        <f t="shared" si="8"/>
        <v>0</v>
      </c>
      <c r="N35" s="38"/>
      <c r="O35" s="38">
        <f t="shared" si="9"/>
        <v>0</v>
      </c>
      <c r="Q35" s="41">
        <v>0</v>
      </c>
      <c r="R35" s="41">
        <v>0</v>
      </c>
      <c r="S35" s="41">
        <f t="shared" si="10"/>
        <v>0</v>
      </c>
      <c r="T35" s="6"/>
      <c r="U35" s="38">
        <f t="shared" si="11"/>
        <v>0</v>
      </c>
      <c r="V35" s="38"/>
      <c r="W35" s="38">
        <f t="shared" si="12"/>
        <v>0</v>
      </c>
      <c r="Y35" s="41">
        <v>0</v>
      </c>
      <c r="Z35" s="41">
        <v>0</v>
      </c>
      <c r="AA35" s="41">
        <f t="shared" si="13"/>
        <v>0</v>
      </c>
      <c r="AB35" s="6"/>
      <c r="AC35" s="38">
        <f t="shared" si="14"/>
        <v>0</v>
      </c>
      <c r="AD35" s="38"/>
      <c r="AE35" s="38">
        <f t="shared" si="15"/>
        <v>0</v>
      </c>
      <c r="AH35" s="41">
        <f t="shared" si="16"/>
        <v>0</v>
      </c>
      <c r="AI35" s="41">
        <f t="shared" si="2"/>
        <v>0</v>
      </c>
      <c r="AJ35" s="41">
        <f t="shared" si="3"/>
        <v>0</v>
      </c>
      <c r="AK35" s="41">
        <f t="shared" ca="1" si="17"/>
        <v>0</v>
      </c>
      <c r="AL35" s="38">
        <f t="shared" ca="1" si="18"/>
        <v>0</v>
      </c>
      <c r="AO35" s="1" t="str">
        <f ca="1">IF(A35=0,0,INDEX(OFFSET(Catégories!$D$21:$D$31,0,0,10,Catégories!$C$17),'Echantillon (8)'!C35,'Echantillon (8)'!B35))</f>
        <v>4.2 PAM</v>
      </c>
      <c r="AP35" s="38">
        <f t="shared" ca="1" si="4"/>
        <v>0</v>
      </c>
      <c r="AR35" s="19">
        <f t="shared" si="23"/>
        <v>0</v>
      </c>
      <c r="AS35" s="1">
        <f>IF(AR35=0,0,INDEX(Catégories!$D$20:$R$20,1,'Echantillon (8)'!AR35))</f>
        <v>0</v>
      </c>
      <c r="AT35" s="38">
        <f t="shared" ca="1" si="19"/>
        <v>0</v>
      </c>
      <c r="AU35" s="19">
        <f t="shared" si="24"/>
        <v>0</v>
      </c>
      <c r="AV35" s="1">
        <f>IF(AU35=0,0,INDEX(Catégories!$D$20:$R$20,1,'Echantillon (8)'!AU35))</f>
        <v>0</v>
      </c>
      <c r="AW35" s="38">
        <f t="shared" ca="1" si="26"/>
        <v>0</v>
      </c>
      <c r="AX35" s="38"/>
      <c r="AY35" s="40">
        <f t="shared" ca="1" si="20"/>
        <v>0</v>
      </c>
      <c r="AZ35" s="7"/>
      <c r="BA35" s="9">
        <f t="shared" ca="1" si="5"/>
        <v>0</v>
      </c>
      <c r="BC35" s="10">
        <f t="shared" ca="1" si="6"/>
        <v>0</v>
      </c>
      <c r="BD35" s="19">
        <f t="shared" si="25"/>
        <v>0</v>
      </c>
      <c r="BE35" s="1">
        <f>IF(BD35=0,0,INDEX(Catégories!$D$20:$R$20,1,'Echantillon (8)'!BD35))</f>
        <v>0</v>
      </c>
      <c r="BF35" s="38">
        <f t="shared" ca="1" si="21"/>
        <v>0</v>
      </c>
    </row>
    <row r="36" spans="1:58" ht="14.45" x14ac:dyDescent="0.3">
      <c r="A36" s="53">
        <f t="shared" ca="1" si="22"/>
        <v>15</v>
      </c>
      <c r="B36" s="19">
        <f ca="1">IF(A36=0,0,HLOOKUP(A36-1,OFFSET(Catégories!$D$18:$D$19,0,0,2,Catégories!$C$17),2,TRUE))</f>
        <v>4</v>
      </c>
      <c r="C36" s="19">
        <f ca="1">IF(A36=0,0,A36-OFFSET(Catégories!$D$18,0,B36-1,,))</f>
        <v>3</v>
      </c>
      <c r="F36" s="1" t="str">
        <f ca="1">IF(A36=0,0,INDEX(Catégories!$D$20:$R$20,1,'Echantillon (8)'!B36))</f>
        <v>4. Composites</v>
      </c>
      <c r="G36" s="1" t="str">
        <f ca="1">IF(A36=0,0,INDEX(OFFSET(Catégories!$D$21:$D$31,0,0,10,Catégories!$C$17),'Echantillon (8)'!C36,'Echantillon (8)'!B36))</f>
        <v>4.3 Autres emballages composites</v>
      </c>
      <c r="I36" s="41">
        <v>0</v>
      </c>
      <c r="J36" s="41">
        <v>0</v>
      </c>
      <c r="K36" s="41">
        <f t="shared" si="7"/>
        <v>0</v>
      </c>
      <c r="L36" s="6"/>
      <c r="M36" s="38">
        <f t="shared" si="8"/>
        <v>0</v>
      </c>
      <c r="N36" s="38"/>
      <c r="O36" s="38">
        <f t="shared" si="9"/>
        <v>0</v>
      </c>
      <c r="Q36" s="41">
        <v>0</v>
      </c>
      <c r="R36" s="41">
        <v>0</v>
      </c>
      <c r="S36" s="41">
        <f t="shared" si="10"/>
        <v>0</v>
      </c>
      <c r="T36" s="6"/>
      <c r="U36" s="38">
        <f t="shared" si="11"/>
        <v>0</v>
      </c>
      <c r="V36" s="38"/>
      <c r="W36" s="38">
        <f t="shared" si="12"/>
        <v>0</v>
      </c>
      <c r="Y36" s="41">
        <v>0</v>
      </c>
      <c r="Z36" s="41">
        <v>0</v>
      </c>
      <c r="AA36" s="41">
        <f t="shared" si="13"/>
        <v>0</v>
      </c>
      <c r="AB36" s="6"/>
      <c r="AC36" s="38">
        <f t="shared" si="14"/>
        <v>0</v>
      </c>
      <c r="AD36" s="38"/>
      <c r="AE36" s="38">
        <f t="shared" si="15"/>
        <v>0</v>
      </c>
      <c r="AH36" s="41">
        <f t="shared" si="16"/>
        <v>0</v>
      </c>
      <c r="AI36" s="41">
        <f t="shared" si="2"/>
        <v>0</v>
      </c>
      <c r="AJ36" s="41">
        <f t="shared" si="3"/>
        <v>0</v>
      </c>
      <c r="AK36" s="41">
        <f t="shared" ca="1" si="17"/>
        <v>0</v>
      </c>
      <c r="AL36" s="38">
        <f t="shared" ca="1" si="18"/>
        <v>0</v>
      </c>
      <c r="AO36" s="1" t="str">
        <f ca="1">IF(A36=0,0,INDEX(OFFSET(Catégories!$D$21:$D$31,0,0,10,Catégories!$C$17),'Echantillon (8)'!C36,'Echantillon (8)'!B36))</f>
        <v>4.3 Autres emballages composites</v>
      </c>
      <c r="AP36" s="38">
        <f t="shared" ca="1" si="4"/>
        <v>0</v>
      </c>
      <c r="AR36" s="19">
        <f t="shared" si="23"/>
        <v>0</v>
      </c>
      <c r="AS36" s="1">
        <f>IF(AR36=0,0,INDEX(Catégories!$D$20:$R$20,1,'Echantillon (8)'!AR36))</f>
        <v>0</v>
      </c>
      <c r="AT36" s="38">
        <f t="shared" ca="1" si="19"/>
        <v>0</v>
      </c>
      <c r="AU36" s="19">
        <f t="shared" si="24"/>
        <v>0</v>
      </c>
      <c r="AV36" s="1">
        <f>IF(AU36=0,0,INDEX(Catégories!$D$20:$R$20,1,'Echantillon (8)'!AU36))</f>
        <v>0</v>
      </c>
      <c r="AW36" s="38">
        <f t="shared" ca="1" si="26"/>
        <v>0</v>
      </c>
      <c r="AX36" s="38"/>
      <c r="AY36" s="40">
        <f t="shared" ca="1" si="20"/>
        <v>0</v>
      </c>
      <c r="AZ36" s="7"/>
      <c r="BA36" s="9">
        <f t="shared" ca="1" si="5"/>
        <v>0</v>
      </c>
      <c r="BC36" s="10">
        <f t="shared" ca="1" si="6"/>
        <v>0</v>
      </c>
      <c r="BD36" s="19">
        <f t="shared" si="25"/>
        <v>0</v>
      </c>
      <c r="BE36" s="1">
        <f>IF(BD36=0,0,INDEX(Catégories!$D$20:$R$20,1,'Echantillon (8)'!BD36))</f>
        <v>0</v>
      </c>
      <c r="BF36" s="38">
        <f t="shared" ca="1" si="21"/>
        <v>0</v>
      </c>
    </row>
    <row r="37" spans="1:58" ht="14.45" x14ac:dyDescent="0.3">
      <c r="A37" s="53">
        <f t="shared" ca="1" si="22"/>
        <v>16</v>
      </c>
      <c r="B37" s="19">
        <f ca="1">IF(A37=0,0,HLOOKUP(A37-1,OFFSET(Catégories!$D$18:$D$19,0,0,2,Catégories!$C$17),2,TRUE))</f>
        <v>5</v>
      </c>
      <c r="C37" s="19">
        <f ca="1">IF(A37=0,0,A37-OFFSET(Catégories!$D$18,0,B37-1,,))</f>
        <v>1</v>
      </c>
      <c r="F37" s="1" t="str">
        <f ca="1">IF(A37=0,0,INDEX(Catégories!$D$20:$R$20,1,'Echantillon (8)'!B37))</f>
        <v xml:space="preserve">5. Textiles </v>
      </c>
      <c r="G37" s="1" t="str">
        <f ca="1">IF(A37=0,0,INDEX(OFFSET(Catégories!$D$21:$D$31,0,0,10,Catégories!$C$17),'Echantillon (8)'!C37,'Echantillon (8)'!B37))</f>
        <v>5. Textiles</v>
      </c>
      <c r="I37" s="41">
        <v>0</v>
      </c>
      <c r="J37" s="41">
        <v>0</v>
      </c>
      <c r="K37" s="41">
        <f t="shared" si="7"/>
        <v>0</v>
      </c>
      <c r="L37" s="6"/>
      <c r="M37" s="38">
        <f t="shared" si="8"/>
        <v>0</v>
      </c>
      <c r="N37" s="38"/>
      <c r="O37" s="38">
        <f t="shared" si="9"/>
        <v>0</v>
      </c>
      <c r="Q37" s="41">
        <v>0</v>
      </c>
      <c r="R37" s="41">
        <v>0</v>
      </c>
      <c r="S37" s="41">
        <f t="shared" si="10"/>
        <v>0</v>
      </c>
      <c r="T37" s="6"/>
      <c r="U37" s="38">
        <f t="shared" si="11"/>
        <v>0</v>
      </c>
      <c r="V37" s="38"/>
      <c r="W37" s="38">
        <f t="shared" si="12"/>
        <v>0</v>
      </c>
      <c r="Y37" s="41">
        <v>0</v>
      </c>
      <c r="Z37" s="41">
        <v>0</v>
      </c>
      <c r="AA37" s="41">
        <f t="shared" si="13"/>
        <v>0</v>
      </c>
      <c r="AB37" s="6"/>
      <c r="AC37" s="38">
        <f t="shared" si="14"/>
        <v>0</v>
      </c>
      <c r="AD37" s="38"/>
      <c r="AE37" s="38">
        <f t="shared" si="15"/>
        <v>0</v>
      </c>
      <c r="AH37" s="41">
        <f t="shared" si="16"/>
        <v>0</v>
      </c>
      <c r="AI37" s="41">
        <f t="shared" si="2"/>
        <v>0</v>
      </c>
      <c r="AJ37" s="41">
        <f t="shared" si="3"/>
        <v>0</v>
      </c>
      <c r="AK37" s="41">
        <f t="shared" ca="1" si="17"/>
        <v>0</v>
      </c>
      <c r="AL37" s="38">
        <f t="shared" ca="1" si="18"/>
        <v>0</v>
      </c>
      <c r="AO37" s="1" t="str">
        <f ca="1">IF(A37=0,0,INDEX(OFFSET(Catégories!$D$21:$D$31,0,0,10,Catégories!$C$17),'Echantillon (8)'!C37,'Echantillon (8)'!B37))</f>
        <v>5. Textiles</v>
      </c>
      <c r="AP37" s="38">
        <f t="shared" ca="1" si="4"/>
        <v>0</v>
      </c>
      <c r="AR37" s="19">
        <f t="shared" si="23"/>
        <v>0</v>
      </c>
      <c r="AS37" s="1">
        <f>IF(AR37=0,0,INDEX(Catégories!$D$20:$R$20,1,'Echantillon (8)'!AR37))</f>
        <v>0</v>
      </c>
      <c r="AT37" s="38">
        <f t="shared" ca="1" si="19"/>
        <v>0</v>
      </c>
      <c r="AU37" s="19">
        <f t="shared" si="24"/>
        <v>0</v>
      </c>
      <c r="AV37" s="1">
        <f>IF(AU37=0,0,INDEX(Catégories!$D$20:$R$20,1,'Echantillon (8)'!AU37))</f>
        <v>0</v>
      </c>
      <c r="AW37" s="38">
        <f t="shared" ca="1" si="26"/>
        <v>0</v>
      </c>
      <c r="AX37" s="38"/>
      <c r="AY37" s="40">
        <f t="shared" ca="1" si="20"/>
        <v>0</v>
      </c>
      <c r="AZ37" s="7"/>
      <c r="BA37" s="9">
        <f t="shared" ca="1" si="5"/>
        <v>0</v>
      </c>
      <c r="BC37" s="10">
        <f t="shared" ca="1" si="6"/>
        <v>0</v>
      </c>
      <c r="BD37" s="19">
        <f t="shared" si="25"/>
        <v>0</v>
      </c>
      <c r="BE37" s="1">
        <f>IF(BD37=0,0,INDEX(Catégories!$D$20:$R$20,1,'Echantillon (8)'!BD37))</f>
        <v>0</v>
      </c>
      <c r="BF37" s="38">
        <f t="shared" ca="1" si="21"/>
        <v>0</v>
      </c>
    </row>
    <row r="38" spans="1:58" ht="14.45" x14ac:dyDescent="0.3">
      <c r="A38" s="53">
        <f t="shared" ca="1" si="22"/>
        <v>17</v>
      </c>
      <c r="B38" s="19">
        <f ca="1">IF(A38=0,0,HLOOKUP(A38-1,OFFSET(Catégories!$D$18:$D$19,0,0,2,Catégories!$C$17),2,TRUE))</f>
        <v>6</v>
      </c>
      <c r="C38" s="19">
        <f ca="1">IF(A38=0,0,A38-OFFSET(Catégories!$D$18,0,B38-1,,))</f>
        <v>1</v>
      </c>
      <c r="F38" s="1" t="str">
        <f ca="1">IF(A38=0,0,INDEX(Catégories!$D$20:$R$20,1,'Echantillon (8)'!B38))</f>
        <v>6. Textiles sanitaires</v>
      </c>
      <c r="G38" s="1" t="str">
        <f ca="1">IF(A38=0,0,INDEX(OFFSET(Catégories!$D$21:$D$31,0,0,10,Catégories!$C$17),'Echantillon (8)'!C38,'Echantillon (8)'!B38))</f>
        <v xml:space="preserve">6.1 Fraction hygiénique </v>
      </c>
      <c r="I38" s="41">
        <v>0</v>
      </c>
      <c r="J38" s="41">
        <v>0</v>
      </c>
      <c r="K38" s="41">
        <f t="shared" si="7"/>
        <v>0</v>
      </c>
      <c r="L38" s="6"/>
      <c r="M38" s="38">
        <f t="shared" si="8"/>
        <v>0</v>
      </c>
      <c r="N38" s="38"/>
      <c r="O38" s="38">
        <f t="shared" si="9"/>
        <v>0</v>
      </c>
      <c r="Q38" s="41">
        <v>0</v>
      </c>
      <c r="R38" s="41">
        <v>0</v>
      </c>
      <c r="S38" s="41">
        <f t="shared" si="10"/>
        <v>0</v>
      </c>
      <c r="T38" s="6"/>
      <c r="U38" s="38">
        <f t="shared" si="11"/>
        <v>0</v>
      </c>
      <c r="V38" s="38"/>
      <c r="W38" s="38">
        <f t="shared" si="12"/>
        <v>0</v>
      </c>
      <c r="Y38" s="41">
        <v>0</v>
      </c>
      <c r="Z38" s="41">
        <v>0</v>
      </c>
      <c r="AA38" s="41">
        <f t="shared" si="13"/>
        <v>0</v>
      </c>
      <c r="AB38" s="6"/>
      <c r="AC38" s="38">
        <f t="shared" si="14"/>
        <v>0</v>
      </c>
      <c r="AD38" s="38"/>
      <c r="AE38" s="38">
        <f t="shared" si="15"/>
        <v>0</v>
      </c>
      <c r="AH38" s="41">
        <f t="shared" si="16"/>
        <v>0</v>
      </c>
      <c r="AI38" s="41">
        <f t="shared" si="2"/>
        <v>0</v>
      </c>
      <c r="AJ38" s="41">
        <f t="shared" si="3"/>
        <v>0</v>
      </c>
      <c r="AK38" s="41">
        <f t="shared" ca="1" si="17"/>
        <v>0</v>
      </c>
      <c r="AL38" s="38">
        <f t="shared" ca="1" si="18"/>
        <v>0</v>
      </c>
      <c r="AO38" s="1" t="str">
        <f ca="1">IF(A38=0,0,INDEX(OFFSET(Catégories!$D$21:$D$31,0,0,10,Catégories!$C$17),'Echantillon (8)'!C38,'Echantillon (8)'!B38))</f>
        <v xml:space="preserve">6.1 Fraction hygiénique </v>
      </c>
      <c r="AP38" s="38">
        <f t="shared" ca="1" si="4"/>
        <v>0</v>
      </c>
      <c r="AR38" s="19">
        <f t="shared" si="23"/>
        <v>0</v>
      </c>
      <c r="AS38" s="1">
        <f>IF(AR38=0,0,INDEX(Catégories!$D$20:$R$20,1,'Echantillon (8)'!AR38))</f>
        <v>0</v>
      </c>
      <c r="AT38" s="38">
        <f t="shared" ca="1" si="19"/>
        <v>0</v>
      </c>
      <c r="AU38" s="19">
        <f t="shared" si="24"/>
        <v>0</v>
      </c>
      <c r="AV38" s="1">
        <f>IF(AU38=0,0,INDEX(Catégories!$D$20:$R$20,1,'Echantillon (8)'!AU38))</f>
        <v>0</v>
      </c>
      <c r="AW38" s="38">
        <f t="shared" ca="1" si="26"/>
        <v>0</v>
      </c>
      <c r="AX38" s="38"/>
      <c r="AY38" s="40">
        <f t="shared" ca="1" si="20"/>
        <v>0</v>
      </c>
      <c r="AZ38" s="7"/>
      <c r="BA38" s="9">
        <f t="shared" ca="1" si="5"/>
        <v>0</v>
      </c>
      <c r="BC38" s="10">
        <f t="shared" ca="1" si="6"/>
        <v>0</v>
      </c>
      <c r="BD38" s="19">
        <f t="shared" si="25"/>
        <v>0</v>
      </c>
      <c r="BE38" s="1">
        <f>IF(BD38=0,0,INDEX(Catégories!$D$20:$R$20,1,'Echantillon (8)'!BD38))</f>
        <v>0</v>
      </c>
      <c r="BF38" s="38">
        <f t="shared" ca="1" si="21"/>
        <v>0</v>
      </c>
    </row>
    <row r="39" spans="1:58" ht="14.45" x14ac:dyDescent="0.3">
      <c r="A39" s="53">
        <f t="shared" ca="1" si="22"/>
        <v>18</v>
      </c>
      <c r="B39" s="19">
        <f ca="1">IF(A39=0,0,HLOOKUP(A39-1,OFFSET(Catégories!$D$18:$D$19,0,0,2,Catégories!$C$17),2,TRUE))</f>
        <v>6</v>
      </c>
      <c r="C39" s="19">
        <f ca="1">IF(A39=0,0,A39-OFFSET(Catégories!$D$18,0,B39-1,,))</f>
        <v>2</v>
      </c>
      <c r="F39" s="1" t="str">
        <f ca="1">IF(A39=0,0,INDEX(Catégories!$D$20:$R$20,1,'Echantillon (8)'!B39))</f>
        <v>6. Textiles sanitaires</v>
      </c>
      <c r="G39" s="1" t="str">
        <f ca="1">IF(A39=0,0,INDEX(OFFSET(Catégories!$D$21:$D$31,0,0,10,Catégories!$C$17),'Echantillon (8)'!C39,'Echantillon (8)'!B39))</f>
        <v xml:space="preserve">6.2 Fraction papiers souillés </v>
      </c>
      <c r="I39" s="41">
        <v>0</v>
      </c>
      <c r="J39" s="41">
        <v>0</v>
      </c>
      <c r="K39" s="41">
        <f t="shared" si="7"/>
        <v>0</v>
      </c>
      <c r="L39" s="6"/>
      <c r="M39" s="38">
        <f t="shared" si="8"/>
        <v>0</v>
      </c>
      <c r="N39" s="38"/>
      <c r="O39" s="38">
        <f t="shared" si="9"/>
        <v>0</v>
      </c>
      <c r="Q39" s="41">
        <v>0</v>
      </c>
      <c r="R39" s="41">
        <v>0</v>
      </c>
      <c r="S39" s="41">
        <f t="shared" si="10"/>
        <v>0</v>
      </c>
      <c r="T39" s="6"/>
      <c r="U39" s="38">
        <f t="shared" si="11"/>
        <v>0</v>
      </c>
      <c r="V39" s="38"/>
      <c r="W39" s="38">
        <f t="shared" si="12"/>
        <v>0</v>
      </c>
      <c r="Y39" s="41">
        <v>0</v>
      </c>
      <c r="Z39" s="41">
        <v>0</v>
      </c>
      <c r="AA39" s="41">
        <f t="shared" si="13"/>
        <v>0</v>
      </c>
      <c r="AB39" s="6"/>
      <c r="AC39" s="38">
        <f t="shared" si="14"/>
        <v>0</v>
      </c>
      <c r="AD39" s="38"/>
      <c r="AE39" s="38">
        <f t="shared" si="15"/>
        <v>0</v>
      </c>
      <c r="AH39" s="41">
        <f t="shared" si="16"/>
        <v>0</v>
      </c>
      <c r="AI39" s="41">
        <f t="shared" si="2"/>
        <v>0</v>
      </c>
      <c r="AJ39" s="41">
        <f t="shared" si="3"/>
        <v>0</v>
      </c>
      <c r="AK39" s="41">
        <f t="shared" ca="1" si="17"/>
        <v>0</v>
      </c>
      <c r="AL39" s="38">
        <f t="shared" ca="1" si="18"/>
        <v>0</v>
      </c>
      <c r="AO39" s="1" t="str">
        <f ca="1">IF(A39=0,0,INDEX(OFFSET(Catégories!$D$21:$D$31,0,0,10,Catégories!$C$17),'Echantillon (8)'!C39,'Echantillon (8)'!B39))</f>
        <v xml:space="preserve">6.2 Fraction papiers souillés </v>
      </c>
      <c r="AP39" s="38">
        <f t="shared" ca="1" si="4"/>
        <v>0</v>
      </c>
      <c r="AR39" s="19">
        <f t="shared" si="23"/>
        <v>0</v>
      </c>
      <c r="AS39" s="1">
        <f>IF(AR39=0,0,INDEX(Catégories!$D$20:$R$20,1,'Echantillon (8)'!AR39))</f>
        <v>0</v>
      </c>
      <c r="AT39" s="38">
        <f t="shared" ca="1" si="19"/>
        <v>0</v>
      </c>
      <c r="AU39" s="19">
        <f t="shared" si="24"/>
        <v>0</v>
      </c>
      <c r="AV39" s="1">
        <f>IF(AU39=0,0,INDEX(Catégories!$D$20:$R$20,1,'Echantillon (8)'!AU39))</f>
        <v>0</v>
      </c>
      <c r="AW39" s="38">
        <f t="shared" ca="1" si="26"/>
        <v>0</v>
      </c>
      <c r="AX39" s="38"/>
      <c r="AY39" s="40">
        <f t="shared" ca="1" si="20"/>
        <v>0</v>
      </c>
      <c r="AZ39" s="7"/>
      <c r="BA39" s="9">
        <f t="shared" ca="1" si="5"/>
        <v>0</v>
      </c>
      <c r="BC39" s="10">
        <f t="shared" ca="1" si="6"/>
        <v>0</v>
      </c>
      <c r="BD39" s="19">
        <f t="shared" si="25"/>
        <v>0</v>
      </c>
      <c r="BE39" s="1">
        <f>IF(BD39=0,0,INDEX(Catégories!$D$20:$R$20,1,'Echantillon (8)'!BD39))</f>
        <v>0</v>
      </c>
      <c r="BF39" s="38">
        <f t="shared" ca="1" si="21"/>
        <v>0</v>
      </c>
    </row>
    <row r="40" spans="1:58" ht="14.45" x14ac:dyDescent="0.3">
      <c r="A40" s="53">
        <f t="shared" ca="1" si="22"/>
        <v>19</v>
      </c>
      <c r="B40" s="19">
        <f ca="1">IF(A40=0,0,HLOOKUP(A40-1,OFFSET(Catégories!$D$18:$D$19,0,0,2,Catégories!$C$17),2,TRUE))</f>
        <v>7</v>
      </c>
      <c r="C40" s="19">
        <f ca="1">IF(A40=0,0,A40-OFFSET(Catégories!$D$18,0,B40-1,,))</f>
        <v>1</v>
      </c>
      <c r="F40" s="1" t="str">
        <f ca="1">IF(A40=0,0,INDEX(Catégories!$D$20:$R$20,1,'Echantillon (8)'!B40))</f>
        <v>7. Plastiques</v>
      </c>
      <c r="G40" s="1" t="str">
        <f ca="1">IF(A40=0,0,INDEX(OFFSET(Catégories!$D$21:$D$31,0,0,10,Catégories!$C$17),'Echantillon (8)'!C40,'Echantillon (8)'!B40))</f>
        <v>7,1 Sacs de caisse</v>
      </c>
      <c r="I40" s="41">
        <v>5</v>
      </c>
      <c r="J40" s="41">
        <v>0</v>
      </c>
      <c r="K40" s="41">
        <f t="shared" si="7"/>
        <v>5</v>
      </c>
      <c r="L40" s="6"/>
      <c r="M40" s="38">
        <f t="shared" ca="1" si="8"/>
        <v>1</v>
      </c>
      <c r="N40" s="38"/>
      <c r="O40" s="38">
        <f t="shared" si="9"/>
        <v>0.23809523809523808</v>
      </c>
      <c r="Q40" s="41">
        <v>5</v>
      </c>
      <c r="R40" s="41">
        <v>0</v>
      </c>
      <c r="S40" s="41">
        <f t="shared" si="10"/>
        <v>5</v>
      </c>
      <c r="T40" s="6"/>
      <c r="U40" s="38">
        <f t="shared" ca="1" si="11"/>
        <v>1</v>
      </c>
      <c r="V40" s="38"/>
      <c r="W40" s="38">
        <f t="shared" si="12"/>
        <v>0.34965034965034963</v>
      </c>
      <c r="Y40" s="41">
        <v>5</v>
      </c>
      <c r="Z40" s="41">
        <v>0</v>
      </c>
      <c r="AA40" s="41">
        <f t="shared" si="13"/>
        <v>5</v>
      </c>
      <c r="AB40" s="6"/>
      <c r="AC40" s="38">
        <f t="shared" ca="1" si="14"/>
        <v>1</v>
      </c>
      <c r="AD40" s="38"/>
      <c r="AE40" s="38">
        <f t="shared" si="15"/>
        <v>0.29940119760479045</v>
      </c>
      <c r="AH40" s="41">
        <f t="shared" si="16"/>
        <v>5</v>
      </c>
      <c r="AI40" s="41">
        <f t="shared" si="2"/>
        <v>73.986013986013972</v>
      </c>
      <c r="AJ40" s="41">
        <f t="shared" si="3"/>
        <v>50.682634730538922</v>
      </c>
      <c r="AK40" s="41">
        <f t="shared" ca="1" si="17"/>
        <v>129.66864871655289</v>
      </c>
      <c r="AL40" s="38">
        <f t="shared" ca="1" si="18"/>
        <v>1</v>
      </c>
      <c r="AO40" s="1" t="str">
        <f ca="1">IF(A40=0,0,INDEX(OFFSET(Catégories!$D$21:$D$31,0,0,10,Catégories!$C$17),'Echantillon (8)'!C40,'Echantillon (8)'!B40))</f>
        <v>7,1 Sacs de caisse</v>
      </c>
      <c r="AP40" s="38">
        <f t="shared" ca="1" si="4"/>
        <v>0.23576117948464162</v>
      </c>
      <c r="AR40" s="19">
        <f t="shared" si="23"/>
        <v>0</v>
      </c>
      <c r="AS40" s="1">
        <f>IF(AR40=0,0,INDEX(Catégories!$D$20:$R$20,1,'Echantillon (8)'!AR40))</f>
        <v>0</v>
      </c>
      <c r="AT40" s="38">
        <f t="shared" ca="1" si="19"/>
        <v>0</v>
      </c>
      <c r="AU40" s="19">
        <f t="shared" si="24"/>
        <v>0</v>
      </c>
      <c r="AV40" s="1">
        <f>IF(AU40=0,0,INDEX(Catégories!$D$20:$R$20,1,'Echantillon (8)'!AU40))</f>
        <v>0</v>
      </c>
      <c r="AW40" s="38">
        <f t="shared" ca="1" si="26"/>
        <v>0</v>
      </c>
      <c r="AX40" s="38"/>
      <c r="AY40" s="40">
        <f t="shared" ca="1" si="20"/>
        <v>0</v>
      </c>
      <c r="AZ40" s="7"/>
      <c r="BA40" s="9">
        <f t="shared" ca="1" si="5"/>
        <v>0</v>
      </c>
      <c r="BC40" s="10">
        <f t="shared" ca="1" si="6"/>
        <v>0</v>
      </c>
      <c r="BD40" s="19">
        <f t="shared" si="25"/>
        <v>0</v>
      </c>
      <c r="BE40" s="1">
        <f>IF(BD40=0,0,INDEX(Catégories!$D$20:$R$20,1,'Echantillon (8)'!BD40))</f>
        <v>0</v>
      </c>
      <c r="BF40" s="38">
        <f t="shared" ca="1" si="21"/>
        <v>0</v>
      </c>
    </row>
    <row r="41" spans="1:58" x14ac:dyDescent="0.3">
      <c r="A41" s="53">
        <f t="shared" ca="1" si="22"/>
        <v>20</v>
      </c>
      <c r="B41" s="19">
        <f ca="1">IF(A41=0,0,HLOOKUP(A41-1,OFFSET(Catégories!$D$18:$D$19,0,0,2,Catégories!$C$17),2,TRUE))</f>
        <v>7</v>
      </c>
      <c r="C41" s="19">
        <f ca="1">IF(A41=0,0,A41-OFFSET(Catégories!$D$18,0,B41-1,,))</f>
        <v>2</v>
      </c>
      <c r="F41" s="1" t="str">
        <f ca="1">IF(A41=0,0,INDEX(Catégories!$D$20:$R$20,1,'Echantillon (8)'!B41))</f>
        <v>7. Plastiques</v>
      </c>
      <c r="G41" s="1" t="str">
        <f ca="1">IF(A41=0,0,INDEX(OFFSET(Catégories!$D$21:$D$31,0,0,10,Catégories!$C$17),'Echantillon (8)'!C41,'Echantillon (8)'!B41))</f>
        <v xml:space="preserve">7.2 Autres films polyoléfines 
(PE et PP) </v>
      </c>
      <c r="I41" s="41">
        <v>0</v>
      </c>
      <c r="J41" s="41">
        <v>0</v>
      </c>
      <c r="K41" s="41">
        <f t="shared" si="7"/>
        <v>0</v>
      </c>
      <c r="L41" s="6"/>
      <c r="M41" s="38">
        <f t="shared" si="8"/>
        <v>0</v>
      </c>
      <c r="N41" s="38"/>
      <c r="O41" s="38">
        <f t="shared" si="9"/>
        <v>0</v>
      </c>
      <c r="Q41" s="41">
        <v>0</v>
      </c>
      <c r="R41" s="41">
        <v>0</v>
      </c>
      <c r="S41" s="41">
        <f t="shared" si="10"/>
        <v>0</v>
      </c>
      <c r="T41" s="6"/>
      <c r="U41" s="38">
        <f t="shared" si="11"/>
        <v>0</v>
      </c>
      <c r="V41" s="38"/>
      <c r="W41" s="38">
        <f t="shared" si="12"/>
        <v>0</v>
      </c>
      <c r="Y41" s="41">
        <v>0</v>
      </c>
      <c r="Z41" s="41">
        <v>0</v>
      </c>
      <c r="AA41" s="41">
        <f t="shared" si="13"/>
        <v>0</v>
      </c>
      <c r="AB41" s="6"/>
      <c r="AC41" s="38">
        <f t="shared" si="14"/>
        <v>0</v>
      </c>
      <c r="AD41" s="38"/>
      <c r="AE41" s="38">
        <f t="shared" si="15"/>
        <v>0</v>
      </c>
      <c r="AH41" s="41">
        <f t="shared" si="16"/>
        <v>0</v>
      </c>
      <c r="AI41" s="41">
        <f t="shared" si="2"/>
        <v>0</v>
      </c>
      <c r="AJ41" s="41">
        <f t="shared" si="3"/>
        <v>0</v>
      </c>
      <c r="AK41" s="41">
        <f t="shared" ca="1" si="17"/>
        <v>0</v>
      </c>
      <c r="AL41" s="38">
        <f t="shared" ca="1" si="18"/>
        <v>0</v>
      </c>
      <c r="AO41" s="1" t="str">
        <f ca="1">IF(A41=0,0,INDEX(OFFSET(Catégories!$D$21:$D$31,0,0,10,Catégories!$C$17),'Echantillon (8)'!C41,'Echantillon (8)'!B41))</f>
        <v xml:space="preserve">7.2 Autres films polyoléfines 
(PE et PP) </v>
      </c>
      <c r="AP41" s="38">
        <f t="shared" ca="1" si="4"/>
        <v>0</v>
      </c>
      <c r="AR41" s="19">
        <f t="shared" si="23"/>
        <v>0</v>
      </c>
      <c r="AS41" s="1">
        <f>IF(AR41=0,0,INDEX(Catégories!$D$20:$R$20,1,'Echantillon (8)'!AR41))</f>
        <v>0</v>
      </c>
      <c r="AT41" s="38">
        <f t="shared" ca="1" si="19"/>
        <v>0</v>
      </c>
      <c r="AU41" s="19">
        <f t="shared" si="24"/>
        <v>0</v>
      </c>
      <c r="AV41" s="1">
        <f>IF(AU41=0,0,INDEX(Catégories!$D$20:$R$20,1,'Echantillon (8)'!AU41))</f>
        <v>0</v>
      </c>
      <c r="AW41" s="38">
        <f t="shared" ca="1" si="26"/>
        <v>0</v>
      </c>
      <c r="AX41" s="38"/>
      <c r="AY41" s="40">
        <f t="shared" ca="1" si="20"/>
        <v>0</v>
      </c>
      <c r="AZ41" s="7"/>
      <c r="BA41" s="9">
        <f t="shared" ca="1" si="5"/>
        <v>0</v>
      </c>
      <c r="BC41" s="10">
        <f t="shared" ca="1" si="6"/>
        <v>0</v>
      </c>
      <c r="BD41" s="19">
        <f t="shared" si="25"/>
        <v>0</v>
      </c>
      <c r="BE41" s="1">
        <f>IF(BD41=0,0,INDEX(Catégories!$D$20:$R$20,1,'Echantillon (8)'!BD41))</f>
        <v>0</v>
      </c>
      <c r="BF41" s="38">
        <f t="shared" ca="1" si="21"/>
        <v>0</v>
      </c>
    </row>
    <row r="42" spans="1:58" x14ac:dyDescent="0.3">
      <c r="A42" s="53">
        <f t="shared" ca="1" si="22"/>
        <v>21</v>
      </c>
      <c r="B42" s="19">
        <f ca="1">IF(A42=0,0,HLOOKUP(A42-1,OFFSET(Catégories!$D$18:$D$19,0,0,2,Catégories!$C$17),2,TRUE))</f>
        <v>7</v>
      </c>
      <c r="C42" s="19">
        <f ca="1">IF(A42=0,0,A42-OFFSET(Catégories!$D$18,0,B42-1,,))</f>
        <v>3</v>
      </c>
      <c r="F42" s="1" t="str">
        <f ca="1">IF(A42=0,0,INDEX(Catégories!$D$20:$R$20,1,'Echantillon (8)'!B42))</f>
        <v>7. Plastiques</v>
      </c>
      <c r="G42" s="1" t="str">
        <f ca="1">IF(A42=0,0,INDEX(OFFSET(Catégories!$D$21:$D$31,0,0,10,Catégories!$C$17),'Echantillon (8)'!C42,'Echantillon (8)'!B42))</f>
        <v>7.3 Bouteilles d'eau</v>
      </c>
      <c r="I42" s="41">
        <v>0</v>
      </c>
      <c r="J42" s="41">
        <v>0</v>
      </c>
      <c r="K42" s="41">
        <f t="shared" si="7"/>
        <v>0</v>
      </c>
      <c r="L42" s="6"/>
      <c r="M42" s="38">
        <f t="shared" si="8"/>
        <v>0</v>
      </c>
      <c r="N42" s="38"/>
      <c r="O42" s="38">
        <f t="shared" si="9"/>
        <v>0</v>
      </c>
      <c r="Q42" s="41">
        <v>0</v>
      </c>
      <c r="R42" s="41">
        <v>0</v>
      </c>
      <c r="S42" s="41">
        <f t="shared" si="10"/>
        <v>0</v>
      </c>
      <c r="T42" s="6"/>
      <c r="U42" s="38">
        <f t="shared" si="11"/>
        <v>0</v>
      </c>
      <c r="V42" s="38"/>
      <c r="W42" s="38">
        <f t="shared" si="12"/>
        <v>0</v>
      </c>
      <c r="Y42" s="41">
        <v>0</v>
      </c>
      <c r="Z42" s="41">
        <v>0</v>
      </c>
      <c r="AA42" s="41">
        <f t="shared" si="13"/>
        <v>0</v>
      </c>
      <c r="AB42" s="6"/>
      <c r="AC42" s="38">
        <f t="shared" si="14"/>
        <v>0</v>
      </c>
      <c r="AD42" s="38"/>
      <c r="AE42" s="38">
        <f t="shared" si="15"/>
        <v>0</v>
      </c>
      <c r="AH42" s="41">
        <f t="shared" si="16"/>
        <v>0</v>
      </c>
      <c r="AI42" s="41">
        <f t="shared" si="2"/>
        <v>0</v>
      </c>
      <c r="AJ42" s="41">
        <f t="shared" si="3"/>
        <v>0</v>
      </c>
      <c r="AK42" s="41">
        <f t="shared" ca="1" si="17"/>
        <v>0</v>
      </c>
      <c r="AL42" s="38">
        <f t="shared" ca="1" si="18"/>
        <v>0</v>
      </c>
      <c r="AO42" s="1" t="str">
        <f ca="1">IF(A42=0,0,INDEX(OFFSET(Catégories!$D$21:$D$31,0,0,10,Catégories!$C$17),'Echantillon (8)'!C42,'Echantillon (8)'!B42))</f>
        <v>7.3 Bouteilles d'eau</v>
      </c>
      <c r="AP42" s="38">
        <f t="shared" ca="1" si="4"/>
        <v>0</v>
      </c>
      <c r="AR42" s="19">
        <f t="shared" si="23"/>
        <v>0</v>
      </c>
      <c r="AS42" s="1">
        <f>IF(AR42=0,0,INDEX(Catégories!$D$20:$R$20,1,'Echantillon (8)'!AR42))</f>
        <v>0</v>
      </c>
      <c r="AT42" s="38">
        <f t="shared" ca="1" si="19"/>
        <v>0</v>
      </c>
      <c r="AU42" s="19">
        <f t="shared" si="24"/>
        <v>0</v>
      </c>
      <c r="AV42" s="1">
        <f>IF(AU42=0,0,INDEX(Catégories!$D$20:$R$20,1,'Echantillon (8)'!AU42))</f>
        <v>0</v>
      </c>
      <c r="AW42" s="38">
        <f t="shared" ca="1" si="26"/>
        <v>0</v>
      </c>
      <c r="AX42" s="38"/>
      <c r="AY42" s="40">
        <f t="shared" ca="1" si="20"/>
        <v>0</v>
      </c>
      <c r="AZ42" s="7"/>
      <c r="BA42" s="9">
        <f t="shared" ca="1" si="5"/>
        <v>0</v>
      </c>
      <c r="BC42" s="10">
        <f t="shared" ca="1" si="6"/>
        <v>0</v>
      </c>
      <c r="BD42" s="19">
        <f t="shared" si="25"/>
        <v>0</v>
      </c>
      <c r="BE42" s="1">
        <f>IF(BD42=0,0,INDEX(Catégories!$D$20:$R$20,1,'Echantillon (8)'!BD42))</f>
        <v>0</v>
      </c>
      <c r="BF42" s="38">
        <f t="shared" ca="1" si="21"/>
        <v>0</v>
      </c>
    </row>
    <row r="43" spans="1:58" x14ac:dyDescent="0.3">
      <c r="A43" s="53">
        <f t="shared" ca="1" si="22"/>
        <v>22</v>
      </c>
      <c r="B43" s="19">
        <f ca="1">IF(A43=0,0,HLOOKUP(A43-1,OFFSET(Catégories!$D$18:$D$19,0,0,2,Catégories!$C$17),2,TRUE))</f>
        <v>7</v>
      </c>
      <c r="C43" s="19">
        <f ca="1">IF(A43=0,0,A43-OFFSET(Catégories!$D$18,0,B43-1,,))</f>
        <v>4</v>
      </c>
      <c r="F43" s="1" t="str">
        <f ca="1">IF(A43=0,0,INDEX(Catégories!$D$20:$R$20,1,'Echantillon (8)'!B43))</f>
        <v>7. Plastiques</v>
      </c>
      <c r="G43" s="1" t="str">
        <f ca="1">IF(A43=0,0,INDEX(OFFSET(Catégories!$D$21:$D$31,0,0,10,Catégories!$C$17),'Echantillon (8)'!C43,'Echantillon (8)'!B43))</f>
        <v xml:space="preserve">7.4 Bouteilles et flacons en PET </v>
      </c>
      <c r="I43" s="41">
        <v>0</v>
      </c>
      <c r="J43" s="41">
        <v>0</v>
      </c>
      <c r="K43" s="41">
        <f t="shared" si="7"/>
        <v>0</v>
      </c>
      <c r="L43" s="6"/>
      <c r="M43" s="38">
        <f t="shared" si="8"/>
        <v>0</v>
      </c>
      <c r="N43" s="38"/>
      <c r="O43" s="38">
        <f t="shared" si="9"/>
        <v>0</v>
      </c>
      <c r="Q43" s="41">
        <v>0</v>
      </c>
      <c r="R43" s="41">
        <v>0</v>
      </c>
      <c r="S43" s="41">
        <f t="shared" si="10"/>
        <v>0</v>
      </c>
      <c r="T43" s="6"/>
      <c r="U43" s="38">
        <f t="shared" si="11"/>
        <v>0</v>
      </c>
      <c r="V43" s="38"/>
      <c r="W43" s="38">
        <f t="shared" si="12"/>
        <v>0</v>
      </c>
      <c r="Y43" s="41">
        <v>0</v>
      </c>
      <c r="Z43" s="41">
        <v>0</v>
      </c>
      <c r="AA43" s="41">
        <f t="shared" si="13"/>
        <v>0</v>
      </c>
      <c r="AB43" s="6"/>
      <c r="AC43" s="38">
        <f t="shared" si="14"/>
        <v>0</v>
      </c>
      <c r="AD43" s="38"/>
      <c r="AE43" s="38">
        <f t="shared" si="15"/>
        <v>0</v>
      </c>
      <c r="AH43" s="41">
        <f t="shared" si="16"/>
        <v>0</v>
      </c>
      <c r="AI43" s="41">
        <f t="shared" si="2"/>
        <v>0</v>
      </c>
      <c r="AJ43" s="41">
        <f t="shared" si="3"/>
        <v>0</v>
      </c>
      <c r="AK43" s="41">
        <f t="shared" ca="1" si="17"/>
        <v>0</v>
      </c>
      <c r="AL43" s="38">
        <f t="shared" ca="1" si="18"/>
        <v>0</v>
      </c>
      <c r="AO43" s="1" t="str">
        <f ca="1">IF(A43=0,0,INDEX(OFFSET(Catégories!$D$21:$D$31,0,0,10,Catégories!$C$17),'Echantillon (8)'!C43,'Echantillon (8)'!B43))</f>
        <v xml:space="preserve">7.4 Bouteilles et flacons en PET </v>
      </c>
      <c r="AP43" s="38">
        <f t="shared" ca="1" si="4"/>
        <v>0</v>
      </c>
      <c r="AR43" s="19">
        <f t="shared" si="23"/>
        <v>0</v>
      </c>
      <c r="AS43" s="1">
        <f>IF(AR43=0,0,INDEX(Catégories!$D$20:$R$20,1,'Echantillon (8)'!AR43))</f>
        <v>0</v>
      </c>
      <c r="AT43" s="38">
        <f t="shared" ca="1" si="19"/>
        <v>0</v>
      </c>
      <c r="AU43" s="19">
        <f t="shared" si="24"/>
        <v>0</v>
      </c>
      <c r="AV43" s="1">
        <f>IF(AU43=0,0,INDEX(Catégories!$D$20:$R$20,1,'Echantillon (8)'!AU43))</f>
        <v>0</v>
      </c>
      <c r="AW43" s="38">
        <f t="shared" ca="1" si="26"/>
        <v>0</v>
      </c>
      <c r="AX43" s="38"/>
      <c r="AY43" s="40">
        <f t="shared" ca="1" si="20"/>
        <v>0</v>
      </c>
      <c r="AZ43" s="7"/>
      <c r="BA43" s="9">
        <f t="shared" ca="1" si="5"/>
        <v>0</v>
      </c>
      <c r="BC43" s="10">
        <f t="shared" ca="1" si="6"/>
        <v>0</v>
      </c>
      <c r="BD43" s="19">
        <f t="shared" si="25"/>
        <v>0</v>
      </c>
      <c r="BE43" s="1">
        <f>IF(BD43=0,0,INDEX(Catégories!$D$20:$R$20,1,'Echantillon (8)'!BD43))</f>
        <v>0</v>
      </c>
      <c r="BF43" s="38">
        <f t="shared" ca="1" si="21"/>
        <v>0</v>
      </c>
    </row>
    <row r="44" spans="1:58" x14ac:dyDescent="0.3">
      <c r="A44" s="53">
        <f t="shared" ca="1" si="22"/>
        <v>23</v>
      </c>
      <c r="B44" s="19">
        <f ca="1">IF(A44=0,0,HLOOKUP(A44-1,OFFSET(Catégories!$D$18:$D$19,0,0,2,Catégories!$C$17),2,TRUE))</f>
        <v>7</v>
      </c>
      <c r="C44" s="19">
        <f ca="1">IF(A44=0,0,A44-OFFSET(Catégories!$D$18,0,B44-1,,))</f>
        <v>5</v>
      </c>
      <c r="F44" s="1" t="str">
        <f ca="1">IF(A44=0,0,INDEX(Catégories!$D$20:$R$20,1,'Echantillon (8)'!B44))</f>
        <v>7. Plastiques</v>
      </c>
      <c r="G44" s="1" t="str">
        <f ca="1">IF(A44=0,0,INDEX(OFFSET(Catégories!$D$21:$D$31,0,0,10,Catégories!$C$17),'Echantillon (8)'!C44,'Echantillon (8)'!B44))</f>
        <v>7.5 Bouteilles et flacons polyoléfines</v>
      </c>
      <c r="I44" s="41">
        <v>0</v>
      </c>
      <c r="J44" s="41">
        <v>0</v>
      </c>
      <c r="K44" s="41">
        <f t="shared" si="7"/>
        <v>0</v>
      </c>
      <c r="L44" s="6"/>
      <c r="M44" s="38">
        <f t="shared" si="8"/>
        <v>0</v>
      </c>
      <c r="N44" s="38"/>
      <c r="O44" s="38">
        <f t="shared" si="9"/>
        <v>0</v>
      </c>
      <c r="Q44" s="41">
        <v>0</v>
      </c>
      <c r="R44" s="41">
        <v>0</v>
      </c>
      <c r="S44" s="41">
        <f t="shared" si="10"/>
        <v>0</v>
      </c>
      <c r="T44" s="6"/>
      <c r="U44" s="38">
        <f t="shared" si="11"/>
        <v>0</v>
      </c>
      <c r="V44" s="38"/>
      <c r="W44" s="38">
        <f t="shared" si="12"/>
        <v>0</v>
      </c>
      <c r="Y44" s="41">
        <v>0</v>
      </c>
      <c r="Z44" s="41">
        <v>0</v>
      </c>
      <c r="AA44" s="41">
        <f t="shared" si="13"/>
        <v>0</v>
      </c>
      <c r="AB44" s="6"/>
      <c r="AC44" s="38">
        <f t="shared" si="14"/>
        <v>0</v>
      </c>
      <c r="AD44" s="38"/>
      <c r="AE44" s="38">
        <f t="shared" si="15"/>
        <v>0</v>
      </c>
      <c r="AH44" s="41">
        <f t="shared" si="16"/>
        <v>0</v>
      </c>
      <c r="AI44" s="41">
        <f t="shared" si="2"/>
        <v>0</v>
      </c>
      <c r="AJ44" s="41">
        <f t="shared" si="3"/>
        <v>0</v>
      </c>
      <c r="AK44" s="41">
        <f t="shared" ca="1" si="17"/>
        <v>0</v>
      </c>
      <c r="AL44" s="38">
        <f t="shared" ca="1" si="18"/>
        <v>0</v>
      </c>
      <c r="AO44" s="1" t="str">
        <f ca="1">IF(A44=0,0,INDEX(OFFSET(Catégories!$D$21:$D$31,0,0,10,Catégories!$C$17),'Echantillon (8)'!C44,'Echantillon (8)'!B44))</f>
        <v>7.5 Bouteilles et flacons polyoléfines</v>
      </c>
      <c r="AP44" s="38">
        <f t="shared" ca="1" si="4"/>
        <v>0</v>
      </c>
      <c r="AT44" s="38">
        <f t="shared" ca="1" si="19"/>
        <v>0</v>
      </c>
      <c r="AW44" s="36"/>
      <c r="AX44" s="36"/>
      <c r="AY44" s="40">
        <f t="shared" si="20"/>
        <v>0</v>
      </c>
      <c r="BA44" s="9">
        <f t="shared" ca="1" si="5"/>
        <v>0</v>
      </c>
      <c r="BC44" s="10">
        <f t="shared" ca="1" si="6"/>
        <v>0</v>
      </c>
      <c r="BF44" s="38">
        <f t="shared" ca="1" si="21"/>
        <v>0</v>
      </c>
    </row>
    <row r="45" spans="1:58" x14ac:dyDescent="0.3">
      <c r="A45" s="53">
        <f t="shared" ca="1" si="22"/>
        <v>24</v>
      </c>
      <c r="B45" s="19">
        <f ca="1">IF(A45=0,0,HLOOKUP(A45-1,OFFSET(Catégories!$D$18:$D$19,0,0,2,Catégories!$C$17),2,TRUE))</f>
        <v>7</v>
      </c>
      <c r="C45" s="19">
        <f ca="1">IF(A45=0,0,A45-OFFSET(Catégories!$D$18,0,B45-1,,))</f>
        <v>6</v>
      </c>
      <c r="F45" s="1" t="str">
        <f ca="1">IF(A45=0,0,INDEX(Catégories!$D$20:$R$20,1,'Echantillon (8)'!B45))</f>
        <v>7. Plastiques</v>
      </c>
      <c r="G45" s="1" t="str">
        <f ca="1">IF(A45=0,0,INDEX(OFFSET(Catégories!$D$21:$D$31,0,0,10,Catégories!$C$17),'Echantillon (8)'!C45,'Echantillon (8)'!B45))</f>
        <v>7.6 Emballage polystyrène expansé</v>
      </c>
      <c r="I45" s="41">
        <v>0</v>
      </c>
      <c r="J45" s="41">
        <v>0</v>
      </c>
      <c r="K45" s="41">
        <f t="shared" si="7"/>
        <v>0</v>
      </c>
      <c r="L45" s="6"/>
      <c r="M45" s="38">
        <f t="shared" si="8"/>
        <v>0</v>
      </c>
      <c r="N45" s="38"/>
      <c r="O45" s="38">
        <f t="shared" si="9"/>
        <v>0</v>
      </c>
      <c r="Q45" s="41">
        <v>0</v>
      </c>
      <c r="R45" s="41">
        <v>0</v>
      </c>
      <c r="S45" s="41">
        <f t="shared" si="10"/>
        <v>0</v>
      </c>
      <c r="T45" s="6"/>
      <c r="U45" s="38">
        <f t="shared" si="11"/>
        <v>0</v>
      </c>
      <c r="V45" s="38"/>
      <c r="W45" s="38">
        <f t="shared" si="12"/>
        <v>0</v>
      </c>
      <c r="Y45" s="41">
        <v>0</v>
      </c>
      <c r="Z45" s="41">
        <v>0</v>
      </c>
      <c r="AA45" s="41">
        <f t="shared" si="13"/>
        <v>0</v>
      </c>
      <c r="AB45" s="6"/>
      <c r="AC45" s="38">
        <f t="shared" si="14"/>
        <v>0</v>
      </c>
      <c r="AD45" s="38"/>
      <c r="AE45" s="38">
        <f t="shared" si="15"/>
        <v>0</v>
      </c>
      <c r="AH45" s="41">
        <f t="shared" si="16"/>
        <v>0</v>
      </c>
      <c r="AI45" s="41">
        <f t="shared" si="2"/>
        <v>0</v>
      </c>
      <c r="AJ45" s="41">
        <f t="shared" si="3"/>
        <v>0</v>
      </c>
      <c r="AK45" s="41">
        <f t="shared" ca="1" si="17"/>
        <v>0</v>
      </c>
      <c r="AL45" s="38">
        <f t="shared" ca="1" si="18"/>
        <v>0</v>
      </c>
      <c r="AO45" s="1" t="str">
        <f ca="1">IF(A45=0,0,INDEX(OFFSET(Catégories!$D$21:$D$31,0,0,10,Catégories!$C$17),'Echantillon (8)'!C45,'Echantillon (8)'!B45))</f>
        <v>7.6 Emballage polystyrène expansé</v>
      </c>
      <c r="AP45" s="38">
        <f t="shared" ca="1" si="4"/>
        <v>0</v>
      </c>
      <c r="AT45" s="38">
        <f t="shared" ca="1" si="19"/>
        <v>0</v>
      </c>
      <c r="AW45" s="36"/>
      <c r="AX45" s="36"/>
      <c r="AY45" s="40">
        <f t="shared" si="20"/>
        <v>0</v>
      </c>
      <c r="BA45" s="9">
        <f t="shared" ca="1" si="5"/>
        <v>0</v>
      </c>
      <c r="BC45" s="10">
        <f t="shared" ca="1" si="6"/>
        <v>0</v>
      </c>
      <c r="BF45" s="38">
        <f t="shared" ca="1" si="21"/>
        <v>0</v>
      </c>
    </row>
    <row r="46" spans="1:58" x14ac:dyDescent="0.3">
      <c r="A46" s="53">
        <f t="shared" ca="1" si="22"/>
        <v>25</v>
      </c>
      <c r="B46" s="19">
        <f ca="1">IF(A46=0,0,HLOOKUP(A46-1,OFFSET(Catégories!$D$18:$D$19,0,0,2,Catégories!$C$17),2,TRUE))</f>
        <v>7</v>
      </c>
      <c r="C46" s="19">
        <f ca="1">IF(A46=0,0,A46-OFFSET(Catégories!$D$18,0,B46-1,,))</f>
        <v>7</v>
      </c>
      <c r="F46" s="1" t="str">
        <f ca="1">IF(A46=0,0,INDEX(Catégories!$D$20:$R$20,1,'Echantillon (8)'!B46))</f>
        <v>7. Plastiques</v>
      </c>
      <c r="G46" s="1" t="str">
        <f ca="1">IF(A46=0,0,INDEX(OFFSET(Catégories!$D$21:$D$31,0,0,10,Catégories!$C$17),'Echantillon (8)'!C46,'Echantillon (8)'!B46))</f>
        <v>7.7 Autres emballages plastiques</v>
      </c>
      <c r="I46" s="41">
        <v>0</v>
      </c>
      <c r="J46" s="41">
        <v>0</v>
      </c>
      <c r="K46" s="41">
        <f t="shared" si="7"/>
        <v>0</v>
      </c>
      <c r="L46" s="6"/>
      <c r="M46" s="38">
        <f t="shared" si="8"/>
        <v>0</v>
      </c>
      <c r="N46" s="38"/>
      <c r="O46" s="38">
        <f t="shared" si="9"/>
        <v>0</v>
      </c>
      <c r="Q46" s="41">
        <v>0</v>
      </c>
      <c r="R46" s="41">
        <v>0</v>
      </c>
      <c r="S46" s="41">
        <f t="shared" si="10"/>
        <v>0</v>
      </c>
      <c r="T46" s="6"/>
      <c r="U46" s="38">
        <f t="shared" si="11"/>
        <v>0</v>
      </c>
      <c r="V46" s="38"/>
      <c r="W46" s="38">
        <f t="shared" si="12"/>
        <v>0</v>
      </c>
      <c r="Y46" s="41">
        <v>0</v>
      </c>
      <c r="Z46" s="41">
        <v>0</v>
      </c>
      <c r="AA46" s="41">
        <f t="shared" si="13"/>
        <v>0</v>
      </c>
      <c r="AB46" s="6"/>
      <c r="AC46" s="38">
        <f t="shared" si="14"/>
        <v>0</v>
      </c>
      <c r="AD46" s="38"/>
      <c r="AE46" s="38">
        <f t="shared" si="15"/>
        <v>0</v>
      </c>
      <c r="AH46" s="41">
        <f t="shared" si="16"/>
        <v>0</v>
      </c>
      <c r="AI46" s="41">
        <f t="shared" si="2"/>
        <v>0</v>
      </c>
      <c r="AJ46" s="41">
        <f t="shared" si="3"/>
        <v>0</v>
      </c>
      <c r="AK46" s="41">
        <f t="shared" ca="1" si="17"/>
        <v>0</v>
      </c>
      <c r="AL46" s="38">
        <f t="shared" ca="1" si="18"/>
        <v>0</v>
      </c>
      <c r="AO46" s="1" t="str">
        <f ca="1">IF(A46=0,0,INDEX(OFFSET(Catégories!$D$21:$D$31,0,0,10,Catégories!$C$17),'Echantillon (8)'!C46,'Echantillon (8)'!B46))</f>
        <v>7.7 Autres emballages plastiques</v>
      </c>
      <c r="AP46" s="38">
        <f t="shared" ca="1" si="4"/>
        <v>0</v>
      </c>
      <c r="AT46" s="38">
        <f t="shared" ca="1" si="19"/>
        <v>0</v>
      </c>
      <c r="AW46" s="36"/>
      <c r="AX46" s="36"/>
      <c r="AY46" s="40">
        <f t="shared" si="20"/>
        <v>0</v>
      </c>
      <c r="BA46" s="9">
        <f t="shared" ca="1" si="5"/>
        <v>0</v>
      </c>
      <c r="BC46" s="10">
        <f t="shared" ca="1" si="6"/>
        <v>0</v>
      </c>
      <c r="BF46" s="38">
        <f t="shared" ca="1" si="21"/>
        <v>0</v>
      </c>
    </row>
    <row r="47" spans="1:58" x14ac:dyDescent="0.3">
      <c r="A47" s="53">
        <f t="shared" ca="1" si="22"/>
        <v>26</v>
      </c>
      <c r="B47" s="19">
        <f ca="1">IF(A47=0,0,HLOOKUP(A47-1,OFFSET(Catégories!$D$18:$D$19,0,0,2,Catégories!$C$17),2,TRUE))</f>
        <v>7</v>
      </c>
      <c r="C47" s="19">
        <f ca="1">IF(A47=0,0,A47-OFFSET(Catégories!$D$18,0,B47-1,,))</f>
        <v>8</v>
      </c>
      <c r="F47" s="1" t="str">
        <f ca="1">IF(A47=0,0,INDEX(Catégories!$D$20:$R$20,1,'Echantillon (8)'!B47))</f>
        <v>7. Plastiques</v>
      </c>
      <c r="G47" s="1" t="str">
        <f ca="1">IF(A47=0,0,INDEX(OFFSET(Catégories!$D$21:$D$31,0,0,10,Catégories!$C$17),'Echantillon (8)'!C47,'Echantillon (8)'!B47))</f>
        <v>7.8 Autres plastiques</v>
      </c>
      <c r="I47" s="41">
        <v>0</v>
      </c>
      <c r="J47" s="41">
        <v>0</v>
      </c>
      <c r="K47" s="41">
        <f t="shared" si="7"/>
        <v>0</v>
      </c>
      <c r="L47" s="6"/>
      <c r="M47" s="38">
        <f t="shared" si="8"/>
        <v>0</v>
      </c>
      <c r="N47" s="38"/>
      <c r="O47" s="38">
        <f t="shared" si="9"/>
        <v>0</v>
      </c>
      <c r="Q47" s="41">
        <v>0</v>
      </c>
      <c r="R47" s="41">
        <v>0</v>
      </c>
      <c r="S47" s="41">
        <f t="shared" si="10"/>
        <v>0</v>
      </c>
      <c r="T47" s="6"/>
      <c r="U47" s="38">
        <f t="shared" si="11"/>
        <v>0</v>
      </c>
      <c r="V47" s="38"/>
      <c r="W47" s="38">
        <f t="shared" si="12"/>
        <v>0</v>
      </c>
      <c r="Y47" s="41">
        <v>0</v>
      </c>
      <c r="Z47" s="41">
        <v>0</v>
      </c>
      <c r="AA47" s="41">
        <f t="shared" si="13"/>
        <v>0</v>
      </c>
      <c r="AB47" s="6"/>
      <c r="AC47" s="38">
        <f t="shared" si="14"/>
        <v>0</v>
      </c>
      <c r="AD47" s="38"/>
      <c r="AE47" s="38">
        <f t="shared" si="15"/>
        <v>0</v>
      </c>
      <c r="AH47" s="41">
        <f t="shared" si="16"/>
        <v>0</v>
      </c>
      <c r="AI47" s="41">
        <f t="shared" si="2"/>
        <v>0</v>
      </c>
      <c r="AJ47" s="41">
        <f t="shared" si="3"/>
        <v>0</v>
      </c>
      <c r="AK47" s="41">
        <f t="shared" ca="1" si="17"/>
        <v>0</v>
      </c>
      <c r="AL47" s="38">
        <f t="shared" ca="1" si="18"/>
        <v>0</v>
      </c>
      <c r="AO47" s="1" t="str">
        <f ca="1">IF(A47=0,0,INDEX(OFFSET(Catégories!$D$21:$D$31,0,0,10,Catégories!$C$17),'Echantillon (8)'!C47,'Echantillon (8)'!B47))</f>
        <v>7.8 Autres plastiques</v>
      </c>
      <c r="AP47" s="38">
        <f t="shared" ca="1" si="4"/>
        <v>0</v>
      </c>
      <c r="AT47" s="38">
        <f t="shared" ca="1" si="19"/>
        <v>0</v>
      </c>
      <c r="AW47" s="36"/>
      <c r="AX47" s="36"/>
      <c r="AY47" s="40">
        <f t="shared" si="20"/>
        <v>0</v>
      </c>
      <c r="BA47" s="9">
        <f t="shared" ca="1" si="5"/>
        <v>0</v>
      </c>
      <c r="BC47" s="10">
        <f t="shared" ca="1" si="6"/>
        <v>0</v>
      </c>
      <c r="BF47" s="38">
        <f t="shared" ca="1" si="21"/>
        <v>0</v>
      </c>
    </row>
    <row r="48" spans="1:58" x14ac:dyDescent="0.3">
      <c r="A48" s="53">
        <f t="shared" ca="1" si="22"/>
        <v>27</v>
      </c>
      <c r="B48" s="19">
        <f ca="1">IF(A48=0,0,HLOOKUP(A48-1,OFFSET(Catégories!$D$18:$D$19,0,0,2,Catégories!$C$17),2,TRUE))</f>
        <v>8</v>
      </c>
      <c r="C48" s="19">
        <f ca="1">IF(A48=0,0,A48-OFFSET(Catégories!$D$18,0,B48-1,,))</f>
        <v>1</v>
      </c>
      <c r="F48" s="1" t="str">
        <f ca="1">IF(A48=0,0,INDEX(Catégories!$D$20:$R$20,1,'Echantillon (8)'!B48))</f>
        <v>8. Combustibles non classés</v>
      </c>
      <c r="G48" s="1" t="str">
        <f ca="1">IF(A48=0,0,INDEX(OFFSET(Catégories!$D$21:$D$31,0,0,10,Catégories!$C$17),'Echantillon (8)'!C48,'Echantillon (8)'!B48))</f>
        <v>8.1 Emballages en bois</v>
      </c>
      <c r="I48" s="41">
        <v>0</v>
      </c>
      <c r="J48" s="41">
        <v>0</v>
      </c>
      <c r="K48" s="41">
        <f t="shared" si="7"/>
        <v>0</v>
      </c>
      <c r="L48" s="6"/>
      <c r="M48" s="38">
        <f t="shared" si="8"/>
        <v>0</v>
      </c>
      <c r="N48" s="38"/>
      <c r="O48" s="38">
        <f t="shared" si="9"/>
        <v>0</v>
      </c>
      <c r="Q48" s="41">
        <v>0</v>
      </c>
      <c r="R48" s="41">
        <v>0</v>
      </c>
      <c r="S48" s="41">
        <f t="shared" si="10"/>
        <v>0</v>
      </c>
      <c r="T48" s="6"/>
      <c r="U48" s="38">
        <f t="shared" si="11"/>
        <v>0</v>
      </c>
      <c r="V48" s="38"/>
      <c r="W48" s="38">
        <f t="shared" si="12"/>
        <v>0</v>
      </c>
      <c r="Y48" s="41">
        <v>0</v>
      </c>
      <c r="Z48" s="41">
        <v>0</v>
      </c>
      <c r="AA48" s="41">
        <f t="shared" si="13"/>
        <v>0</v>
      </c>
      <c r="AB48" s="6"/>
      <c r="AC48" s="38">
        <f t="shared" si="14"/>
        <v>0</v>
      </c>
      <c r="AD48" s="38"/>
      <c r="AE48" s="38">
        <f t="shared" si="15"/>
        <v>0</v>
      </c>
      <c r="AH48" s="41">
        <f t="shared" si="16"/>
        <v>0</v>
      </c>
      <c r="AI48" s="41">
        <f t="shared" si="2"/>
        <v>0</v>
      </c>
      <c r="AJ48" s="41">
        <f t="shared" si="3"/>
        <v>0</v>
      </c>
      <c r="AK48" s="41">
        <f t="shared" ca="1" si="17"/>
        <v>0</v>
      </c>
      <c r="AL48" s="38">
        <f t="shared" ca="1" si="18"/>
        <v>0</v>
      </c>
      <c r="AO48" s="1" t="str">
        <f ca="1">IF(A48=0,0,INDEX(OFFSET(Catégories!$D$21:$D$31,0,0,10,Catégories!$C$17),'Echantillon (8)'!C48,'Echantillon (8)'!B48))</f>
        <v>8.1 Emballages en bois</v>
      </c>
      <c r="AP48" s="38">
        <f t="shared" ca="1" si="4"/>
        <v>0</v>
      </c>
      <c r="AT48" s="38">
        <f t="shared" ca="1" si="19"/>
        <v>0</v>
      </c>
      <c r="AW48" s="36"/>
      <c r="AX48" s="36"/>
      <c r="AY48" s="40">
        <f t="shared" si="20"/>
        <v>0</v>
      </c>
      <c r="BA48" s="9">
        <f t="shared" ca="1" si="5"/>
        <v>0</v>
      </c>
      <c r="BC48" s="10">
        <f t="shared" ca="1" si="6"/>
        <v>0</v>
      </c>
      <c r="BF48" s="38">
        <f t="shared" ca="1" si="21"/>
        <v>0</v>
      </c>
    </row>
    <row r="49" spans="1:58" x14ac:dyDescent="0.3">
      <c r="A49" s="53">
        <f t="shared" ca="1" si="22"/>
        <v>28</v>
      </c>
      <c r="B49" s="19">
        <f ca="1">IF(A49=0,0,HLOOKUP(A49-1,OFFSET(Catégories!$D$18:$D$19,0,0,2,Catégories!$C$17),2,TRUE))</f>
        <v>8</v>
      </c>
      <c r="C49" s="19">
        <f ca="1">IF(A49=0,0,A49-OFFSET(Catégories!$D$18,0,B49-1,,))</f>
        <v>2</v>
      </c>
      <c r="F49" s="1" t="str">
        <f ca="1">IF(A49=0,0,INDEX(Catégories!$D$20:$R$20,1,'Echantillon (8)'!B49))</f>
        <v>8. Combustibles non classés</v>
      </c>
      <c r="G49" s="1" t="str">
        <f ca="1">IF(A49=0,0,INDEX(OFFSET(Catégories!$D$21:$D$31,0,0,10,Catégories!$C$17),'Echantillon (8)'!C49,'Echantillon (8)'!B49))</f>
        <v>8.2 Autres combustibles</v>
      </c>
      <c r="I49" s="41">
        <v>0</v>
      </c>
      <c r="J49" s="41">
        <v>0</v>
      </c>
      <c r="K49" s="41">
        <f t="shared" si="7"/>
        <v>0</v>
      </c>
      <c r="L49" s="6"/>
      <c r="M49" s="38">
        <f t="shared" si="8"/>
        <v>0</v>
      </c>
      <c r="N49" s="38"/>
      <c r="O49" s="38">
        <f t="shared" si="9"/>
        <v>0</v>
      </c>
      <c r="Q49" s="41">
        <v>0</v>
      </c>
      <c r="R49" s="41">
        <v>0</v>
      </c>
      <c r="S49" s="41">
        <f t="shared" si="10"/>
        <v>0</v>
      </c>
      <c r="T49" s="6"/>
      <c r="U49" s="38">
        <f t="shared" si="11"/>
        <v>0</v>
      </c>
      <c r="V49" s="38"/>
      <c r="W49" s="38">
        <f t="shared" si="12"/>
        <v>0</v>
      </c>
      <c r="Y49" s="41">
        <v>0</v>
      </c>
      <c r="Z49" s="41">
        <v>0</v>
      </c>
      <c r="AA49" s="41">
        <f t="shared" si="13"/>
        <v>0</v>
      </c>
      <c r="AB49" s="6"/>
      <c r="AC49" s="38">
        <f t="shared" si="14"/>
        <v>0</v>
      </c>
      <c r="AD49" s="38"/>
      <c r="AE49" s="38">
        <f t="shared" si="15"/>
        <v>0</v>
      </c>
      <c r="AH49" s="41">
        <f t="shared" si="16"/>
        <v>0</v>
      </c>
      <c r="AI49" s="41">
        <f t="shared" si="2"/>
        <v>0</v>
      </c>
      <c r="AJ49" s="41">
        <f t="shared" si="3"/>
        <v>0</v>
      </c>
      <c r="AK49" s="41">
        <f t="shared" ca="1" si="17"/>
        <v>0</v>
      </c>
      <c r="AL49" s="38">
        <f t="shared" ca="1" si="18"/>
        <v>0</v>
      </c>
      <c r="AO49" s="1" t="str">
        <f ca="1">IF(A49=0,0,INDEX(OFFSET(Catégories!$D$21:$D$31,0,0,10,Catégories!$C$17),'Echantillon (8)'!C49,'Echantillon (8)'!B49))</f>
        <v>8.2 Autres combustibles</v>
      </c>
      <c r="AP49" s="38">
        <f t="shared" ca="1" si="4"/>
        <v>0</v>
      </c>
      <c r="AT49" s="38">
        <f t="shared" ca="1" si="19"/>
        <v>0</v>
      </c>
      <c r="AW49" s="36"/>
      <c r="AX49" s="36"/>
      <c r="AY49" s="40">
        <f t="shared" si="20"/>
        <v>0</v>
      </c>
      <c r="BA49" s="9">
        <f t="shared" ca="1" si="5"/>
        <v>0</v>
      </c>
      <c r="BC49" s="10">
        <f t="shared" ca="1" si="6"/>
        <v>0</v>
      </c>
      <c r="BF49" s="38">
        <f t="shared" ca="1" si="21"/>
        <v>0</v>
      </c>
    </row>
    <row r="50" spans="1:58" x14ac:dyDescent="0.3">
      <c r="A50" s="53">
        <f t="shared" ca="1" si="22"/>
        <v>29</v>
      </c>
      <c r="B50" s="19">
        <f ca="1">IF(A50=0,0,HLOOKUP(A50-1,OFFSET(Catégories!$D$18:$D$19,0,0,2,Catégories!$C$17),2,TRUE))</f>
        <v>9</v>
      </c>
      <c r="C50" s="19">
        <f ca="1">IF(A50=0,0,A50-OFFSET(Catégories!$D$18,0,B50-1,,))</f>
        <v>1</v>
      </c>
      <c r="F50" s="1" t="str">
        <f ca="1">IF(A50=0,0,INDEX(Catégories!$D$20:$R$20,1,'Echantillon (8)'!B50))</f>
        <v>9. Verre</v>
      </c>
      <c r="G50" s="1" t="str">
        <f ca="1">IF(A50=0,0,INDEX(OFFSET(Catégories!$D$21:$D$31,0,0,10,Catégories!$C$17),'Echantillon (8)'!C50,'Echantillon (8)'!B50))</f>
        <v>9.1 Emballages en verre incolore</v>
      </c>
      <c r="I50" s="41">
        <v>0</v>
      </c>
      <c r="J50" s="41">
        <v>0</v>
      </c>
      <c r="K50" s="41">
        <f t="shared" si="7"/>
        <v>0</v>
      </c>
      <c r="L50" s="6"/>
      <c r="M50" s="38">
        <f t="shared" si="8"/>
        <v>0</v>
      </c>
      <c r="N50" s="38"/>
      <c r="O50" s="38">
        <f t="shared" si="9"/>
        <v>0</v>
      </c>
      <c r="Q50" s="41">
        <v>0</v>
      </c>
      <c r="R50" s="41">
        <v>0</v>
      </c>
      <c r="S50" s="41">
        <f t="shared" si="10"/>
        <v>0</v>
      </c>
      <c r="T50" s="6"/>
      <c r="U50" s="38">
        <f t="shared" si="11"/>
        <v>0</v>
      </c>
      <c r="V50" s="38"/>
      <c r="W50" s="38">
        <f t="shared" si="12"/>
        <v>0</v>
      </c>
      <c r="Y50" s="41">
        <v>0</v>
      </c>
      <c r="Z50" s="41">
        <v>0</v>
      </c>
      <c r="AA50" s="41">
        <f t="shared" si="13"/>
        <v>0</v>
      </c>
      <c r="AB50" s="6"/>
      <c r="AC50" s="38">
        <f t="shared" si="14"/>
        <v>0</v>
      </c>
      <c r="AD50" s="38"/>
      <c r="AE50" s="38">
        <f t="shared" si="15"/>
        <v>0</v>
      </c>
      <c r="AH50" s="41">
        <f t="shared" si="16"/>
        <v>0</v>
      </c>
      <c r="AI50" s="41">
        <f t="shared" si="2"/>
        <v>0</v>
      </c>
      <c r="AJ50" s="41">
        <f t="shared" si="3"/>
        <v>0</v>
      </c>
      <c r="AK50" s="41">
        <f t="shared" ca="1" si="17"/>
        <v>0</v>
      </c>
      <c r="AL50" s="38">
        <f t="shared" ca="1" si="18"/>
        <v>0</v>
      </c>
      <c r="AO50" s="1" t="str">
        <f ca="1">IF(A50=0,0,INDEX(OFFSET(Catégories!$D$21:$D$31,0,0,10,Catégories!$C$17),'Echantillon (8)'!C50,'Echantillon (8)'!B50))</f>
        <v>9.1 Emballages en verre incolore</v>
      </c>
      <c r="AP50" s="38">
        <f t="shared" ca="1" si="4"/>
        <v>0</v>
      </c>
      <c r="AT50" s="38">
        <f t="shared" ca="1" si="19"/>
        <v>0</v>
      </c>
      <c r="AW50" s="36"/>
      <c r="AX50" s="36"/>
      <c r="AY50" s="40">
        <f t="shared" si="20"/>
        <v>0</v>
      </c>
      <c r="BA50" s="9">
        <f t="shared" ca="1" si="5"/>
        <v>0</v>
      </c>
      <c r="BC50" s="10">
        <f t="shared" ca="1" si="6"/>
        <v>0</v>
      </c>
      <c r="BF50" s="38">
        <f t="shared" ca="1" si="21"/>
        <v>0</v>
      </c>
    </row>
    <row r="51" spans="1:58" x14ac:dyDescent="0.3">
      <c r="A51" s="53">
        <f t="shared" ca="1" si="22"/>
        <v>30</v>
      </c>
      <c r="B51" s="19">
        <f ca="1">IF(A51=0,0,HLOOKUP(A51-1,OFFSET(Catégories!$D$18:$D$19,0,0,2,Catégories!$C$17),2,TRUE))</f>
        <v>9</v>
      </c>
      <c r="C51" s="19">
        <f ca="1">IF(A51=0,0,A51-OFFSET(Catégories!$D$18,0,B51-1,,))</f>
        <v>2</v>
      </c>
      <c r="F51" s="1" t="str">
        <f ca="1">IF(A51=0,0,INDEX(Catégories!$D$20:$R$20,1,'Echantillon (8)'!B51))</f>
        <v>9. Verre</v>
      </c>
      <c r="G51" s="1" t="str">
        <f ca="1">IF(A51=0,0,INDEX(OFFSET(Catégories!$D$21:$D$31,0,0,10,Catégories!$C$17),'Echantillon (8)'!C51,'Echantillon (8)'!B51))</f>
        <v xml:space="preserve">9.2 Emballages en verre de couleur </v>
      </c>
      <c r="I51" s="41">
        <v>0</v>
      </c>
      <c r="J51" s="41">
        <v>0</v>
      </c>
      <c r="K51" s="41">
        <f t="shared" si="7"/>
        <v>0</v>
      </c>
      <c r="L51" s="6"/>
      <c r="M51" s="38">
        <f t="shared" si="8"/>
        <v>0</v>
      </c>
      <c r="N51" s="38"/>
      <c r="O51" s="38">
        <f t="shared" si="9"/>
        <v>0</v>
      </c>
      <c r="Q51" s="41">
        <v>0</v>
      </c>
      <c r="R51" s="41">
        <v>0</v>
      </c>
      <c r="S51" s="41">
        <f t="shared" si="10"/>
        <v>0</v>
      </c>
      <c r="T51" s="6"/>
      <c r="U51" s="38">
        <f t="shared" si="11"/>
        <v>0</v>
      </c>
      <c r="V51" s="38"/>
      <c r="W51" s="38">
        <f t="shared" si="12"/>
        <v>0</v>
      </c>
      <c r="Y51" s="41">
        <v>0</v>
      </c>
      <c r="Z51" s="41">
        <v>0</v>
      </c>
      <c r="AA51" s="41">
        <f t="shared" si="13"/>
        <v>0</v>
      </c>
      <c r="AB51" s="6"/>
      <c r="AC51" s="38">
        <f t="shared" si="14"/>
        <v>0</v>
      </c>
      <c r="AD51" s="38"/>
      <c r="AE51" s="38">
        <f t="shared" si="15"/>
        <v>0</v>
      </c>
      <c r="AH51" s="41">
        <f t="shared" si="16"/>
        <v>0</v>
      </c>
      <c r="AI51" s="41">
        <f t="shared" si="2"/>
        <v>0</v>
      </c>
      <c r="AJ51" s="41">
        <f t="shared" si="3"/>
        <v>0</v>
      </c>
      <c r="AK51" s="41">
        <f t="shared" ca="1" si="17"/>
        <v>0</v>
      </c>
      <c r="AL51" s="38">
        <f t="shared" ca="1" si="18"/>
        <v>0</v>
      </c>
      <c r="AO51" s="1" t="str">
        <f ca="1">IF(A51=0,0,INDEX(OFFSET(Catégories!$D$21:$D$31,0,0,10,Catégories!$C$17),'Echantillon (8)'!C51,'Echantillon (8)'!B51))</f>
        <v xml:space="preserve">9.2 Emballages en verre de couleur </v>
      </c>
      <c r="AP51" s="38">
        <f t="shared" ca="1" si="4"/>
        <v>0</v>
      </c>
      <c r="AT51" s="38">
        <f t="shared" ca="1" si="19"/>
        <v>0</v>
      </c>
      <c r="AW51" s="36"/>
      <c r="AX51" s="36"/>
      <c r="AY51" s="40">
        <f t="shared" si="20"/>
        <v>0</v>
      </c>
      <c r="BA51" s="9">
        <f t="shared" ca="1" si="5"/>
        <v>0</v>
      </c>
      <c r="BC51" s="10">
        <f t="shared" ca="1" si="6"/>
        <v>0</v>
      </c>
      <c r="BF51" s="38">
        <f t="shared" ca="1" si="21"/>
        <v>0</v>
      </c>
    </row>
    <row r="52" spans="1:58" x14ac:dyDescent="0.3">
      <c r="A52" s="53">
        <f t="shared" ca="1" si="22"/>
        <v>31</v>
      </c>
      <c r="B52" s="19">
        <f ca="1">IF(A52=0,0,HLOOKUP(A52-1,OFFSET(Catégories!$D$18:$D$19,0,0,2,Catégories!$C$17),2,TRUE))</f>
        <v>9</v>
      </c>
      <c r="C52" s="19">
        <f ca="1">IF(A52=0,0,A52-OFFSET(Catégories!$D$18,0,B52-1,,))</f>
        <v>3</v>
      </c>
      <c r="F52" s="1" t="str">
        <f ca="1">IF(A52=0,0,INDEX(Catégories!$D$20:$R$20,1,'Echantillon (8)'!B52))</f>
        <v>9. Verre</v>
      </c>
      <c r="G52" s="1" t="str">
        <f ca="1">IF(A52=0,0,INDEX(OFFSET(Catégories!$D$21:$D$31,0,0,10,Catégories!$C$17),'Echantillon (8)'!C52,'Echantillon (8)'!B52))</f>
        <v>9.3 Autres verres</v>
      </c>
      <c r="I52" s="41">
        <v>0</v>
      </c>
      <c r="J52" s="41">
        <v>0</v>
      </c>
      <c r="K52" s="41">
        <f t="shared" si="7"/>
        <v>0</v>
      </c>
      <c r="L52" s="6"/>
      <c r="M52" s="38">
        <f t="shared" si="8"/>
        <v>0</v>
      </c>
      <c r="N52" s="38"/>
      <c r="O52" s="38">
        <f t="shared" si="9"/>
        <v>0</v>
      </c>
      <c r="Q52" s="41">
        <v>0</v>
      </c>
      <c r="R52" s="41">
        <v>0</v>
      </c>
      <c r="S52" s="41">
        <f t="shared" si="10"/>
        <v>0</v>
      </c>
      <c r="T52" s="6"/>
      <c r="U52" s="38">
        <f t="shared" si="11"/>
        <v>0</v>
      </c>
      <c r="V52" s="38"/>
      <c r="W52" s="38">
        <f t="shared" si="12"/>
        <v>0</v>
      </c>
      <c r="Y52" s="41">
        <v>0</v>
      </c>
      <c r="Z52" s="41">
        <v>0</v>
      </c>
      <c r="AA52" s="41">
        <f t="shared" si="13"/>
        <v>0</v>
      </c>
      <c r="AB52" s="6"/>
      <c r="AC52" s="38">
        <f t="shared" si="14"/>
        <v>0</v>
      </c>
      <c r="AD52" s="38"/>
      <c r="AE52" s="38">
        <f t="shared" si="15"/>
        <v>0</v>
      </c>
      <c r="AH52" s="41">
        <f t="shared" si="16"/>
        <v>0</v>
      </c>
      <c r="AI52" s="41">
        <f t="shared" si="2"/>
        <v>0</v>
      </c>
      <c r="AJ52" s="41">
        <f t="shared" si="3"/>
        <v>0</v>
      </c>
      <c r="AK52" s="41">
        <f t="shared" ca="1" si="17"/>
        <v>0</v>
      </c>
      <c r="AL52" s="38">
        <f t="shared" ca="1" si="18"/>
        <v>0</v>
      </c>
      <c r="AO52" s="1" t="str">
        <f ca="1">IF(A52=0,0,INDEX(OFFSET(Catégories!$D$21:$D$31,0,0,10,Catégories!$C$17),'Echantillon (8)'!C52,'Echantillon (8)'!B52))</f>
        <v>9.3 Autres verres</v>
      </c>
      <c r="AP52" s="38">
        <f t="shared" ca="1" si="4"/>
        <v>0</v>
      </c>
      <c r="AT52" s="38">
        <f t="shared" ca="1" si="19"/>
        <v>0</v>
      </c>
      <c r="AW52" s="36"/>
      <c r="AX52" s="36"/>
      <c r="AY52" s="40">
        <f t="shared" si="20"/>
        <v>0</v>
      </c>
      <c r="BA52" s="9">
        <f t="shared" ca="1" si="5"/>
        <v>0</v>
      </c>
      <c r="BC52" s="10">
        <f t="shared" ca="1" si="6"/>
        <v>0</v>
      </c>
      <c r="BF52" s="38">
        <f t="shared" ca="1" si="21"/>
        <v>0</v>
      </c>
    </row>
    <row r="53" spans="1:58" x14ac:dyDescent="0.3">
      <c r="A53" s="53">
        <f t="shared" ca="1" si="22"/>
        <v>32</v>
      </c>
      <c r="B53" s="19">
        <f ca="1">IF(A53=0,0,HLOOKUP(A53-1,OFFSET(Catégories!$D$18:$D$19,0,0,2,Catégories!$C$17),2,TRUE))</f>
        <v>10</v>
      </c>
      <c r="C53" s="19">
        <f ca="1">IF(A53=0,0,A53-OFFSET(Catégories!$D$18,0,B53-1,,))</f>
        <v>1</v>
      </c>
      <c r="F53" s="1" t="str">
        <f ca="1">IF(A53=0,0,INDEX(Catégories!$D$20:$R$20,1,'Echantillon (8)'!B53))</f>
        <v>10. Métaux</v>
      </c>
      <c r="G53" s="1" t="str">
        <f ca="1">IF(A53=0,0,INDEX(OFFSET(Catégories!$D$21:$D$31,0,0,10,Catégories!$C$17),'Echantillon (8)'!C53,'Echantillon (8)'!B53))</f>
        <v>10.1 Canettes métaux ferreux</v>
      </c>
      <c r="I53" s="41">
        <v>0</v>
      </c>
      <c r="J53" s="41">
        <v>0</v>
      </c>
      <c r="K53" s="41">
        <f t="shared" si="7"/>
        <v>0</v>
      </c>
      <c r="L53" s="6"/>
      <c r="M53" s="38">
        <f t="shared" si="8"/>
        <v>0</v>
      </c>
      <c r="N53" s="38"/>
      <c r="O53" s="38">
        <f t="shared" si="9"/>
        <v>0</v>
      </c>
      <c r="Q53" s="41">
        <v>0</v>
      </c>
      <c r="R53" s="41">
        <v>0</v>
      </c>
      <c r="S53" s="41">
        <f t="shared" si="10"/>
        <v>0</v>
      </c>
      <c r="T53" s="6"/>
      <c r="U53" s="38">
        <f t="shared" si="11"/>
        <v>0</v>
      </c>
      <c r="V53" s="38"/>
      <c r="W53" s="38">
        <f t="shared" si="12"/>
        <v>0</v>
      </c>
      <c r="Y53" s="41">
        <v>0</v>
      </c>
      <c r="Z53" s="41">
        <v>0</v>
      </c>
      <c r="AA53" s="41">
        <f t="shared" si="13"/>
        <v>0</v>
      </c>
      <c r="AB53" s="6"/>
      <c r="AC53" s="38">
        <f t="shared" si="14"/>
        <v>0</v>
      </c>
      <c r="AD53" s="38"/>
      <c r="AE53" s="38">
        <f t="shared" si="15"/>
        <v>0</v>
      </c>
      <c r="AH53" s="41">
        <f t="shared" si="16"/>
        <v>0</v>
      </c>
      <c r="AI53" s="41">
        <f t="shared" si="2"/>
        <v>0</v>
      </c>
      <c r="AJ53" s="41">
        <f t="shared" si="3"/>
        <v>0</v>
      </c>
      <c r="AK53" s="41">
        <f t="shared" ca="1" si="17"/>
        <v>0</v>
      </c>
      <c r="AL53" s="38">
        <f t="shared" ca="1" si="18"/>
        <v>0</v>
      </c>
      <c r="AO53" s="1" t="str">
        <f ca="1">IF(A53=0,0,INDEX(OFFSET(Catégories!$D$21:$D$31,0,0,10,Catégories!$C$17),'Echantillon (8)'!C53,'Echantillon (8)'!B53))</f>
        <v>10.1 Canettes métaux ferreux</v>
      </c>
      <c r="AP53" s="38">
        <f t="shared" ca="1" si="4"/>
        <v>0</v>
      </c>
      <c r="AT53" s="38">
        <f t="shared" ca="1" si="19"/>
        <v>0</v>
      </c>
      <c r="AW53" s="36"/>
      <c r="AX53" s="36"/>
      <c r="AY53" s="40">
        <f t="shared" si="20"/>
        <v>0</v>
      </c>
      <c r="BA53" s="9">
        <f t="shared" ca="1" si="5"/>
        <v>0</v>
      </c>
      <c r="BC53" s="10">
        <f t="shared" ca="1" si="6"/>
        <v>0</v>
      </c>
      <c r="BF53" s="38">
        <f t="shared" ca="1" si="21"/>
        <v>0</v>
      </c>
    </row>
    <row r="54" spans="1:58" x14ac:dyDescent="0.3">
      <c r="A54" s="53">
        <f t="shared" ca="1" si="22"/>
        <v>33</v>
      </c>
      <c r="B54" s="19">
        <f ca="1">IF(A54=0,0,HLOOKUP(A54-1,OFFSET(Catégories!$D$18:$D$19,0,0,2,Catégories!$C$17),2,TRUE))</f>
        <v>10</v>
      </c>
      <c r="C54" s="19">
        <f ca="1">IF(A54=0,0,A54-OFFSET(Catégories!$D$18,0,B54-1,,))</f>
        <v>2</v>
      </c>
      <c r="F54" s="1" t="str">
        <f ca="1">IF(A54=0,0,INDEX(Catégories!$D$20:$R$20,1,'Echantillon (8)'!B54))</f>
        <v>10. Métaux</v>
      </c>
      <c r="G54" s="1" t="str">
        <f ca="1">IF(A54=0,0,INDEX(OFFSET(Catégories!$D$21:$D$31,0,0,10,Catégories!$C$17),'Echantillon (8)'!C54,'Echantillon (8)'!B54))</f>
        <v>10.2 Autres emballages métaux ferreux</v>
      </c>
      <c r="I54" s="41">
        <v>0</v>
      </c>
      <c r="J54" s="41">
        <v>0</v>
      </c>
      <c r="K54" s="41">
        <f t="shared" si="7"/>
        <v>0</v>
      </c>
      <c r="L54" s="6"/>
      <c r="M54" s="38">
        <f t="shared" si="8"/>
        <v>0</v>
      </c>
      <c r="N54" s="38"/>
      <c r="O54" s="38">
        <f t="shared" si="9"/>
        <v>0</v>
      </c>
      <c r="Q54" s="41">
        <v>0</v>
      </c>
      <c r="R54" s="41">
        <v>0</v>
      </c>
      <c r="S54" s="41">
        <f t="shared" si="10"/>
        <v>0</v>
      </c>
      <c r="T54" s="6"/>
      <c r="U54" s="38">
        <f t="shared" si="11"/>
        <v>0</v>
      </c>
      <c r="V54" s="38"/>
      <c r="W54" s="38">
        <f t="shared" si="12"/>
        <v>0</v>
      </c>
      <c r="Y54" s="41">
        <v>0</v>
      </c>
      <c r="Z54" s="41">
        <v>0</v>
      </c>
      <c r="AA54" s="41">
        <f t="shared" si="13"/>
        <v>0</v>
      </c>
      <c r="AB54" s="6"/>
      <c r="AC54" s="38">
        <f t="shared" si="14"/>
        <v>0</v>
      </c>
      <c r="AD54" s="38"/>
      <c r="AE54" s="38">
        <f t="shared" si="15"/>
        <v>0</v>
      </c>
      <c r="AH54" s="41">
        <f t="shared" si="16"/>
        <v>0</v>
      </c>
      <c r="AI54" s="41">
        <f t="shared" si="2"/>
        <v>0</v>
      </c>
      <c r="AJ54" s="41">
        <f t="shared" si="3"/>
        <v>0</v>
      </c>
      <c r="AK54" s="41">
        <f t="shared" ca="1" si="17"/>
        <v>0</v>
      </c>
      <c r="AL54" s="38">
        <f t="shared" ca="1" si="18"/>
        <v>0</v>
      </c>
      <c r="AO54" s="1" t="str">
        <f ca="1">IF(A54=0,0,INDEX(OFFSET(Catégories!$D$21:$D$31,0,0,10,Catégories!$C$17),'Echantillon (8)'!C54,'Echantillon (8)'!B54))</f>
        <v>10.2 Autres emballages métaux ferreux</v>
      </c>
      <c r="AP54" s="38">
        <f t="shared" ca="1" si="4"/>
        <v>0</v>
      </c>
      <c r="AT54" s="38">
        <f t="shared" ca="1" si="19"/>
        <v>0</v>
      </c>
      <c r="AW54" s="36"/>
      <c r="AX54" s="36"/>
      <c r="AY54" s="40">
        <f t="shared" si="20"/>
        <v>0</v>
      </c>
      <c r="BA54" s="9">
        <f t="shared" ca="1" si="5"/>
        <v>0</v>
      </c>
      <c r="BC54" s="10">
        <f t="shared" ref="BC54:BC85" ca="1" si="27">IF(AU54=$A$16,$G$18/($G$12/($G$11-$K$17)),(AY54/($AY$17/$G$17)/($G$12/($G$11-$K$17)))+SUMPRODUCT((AK$22:AK$91)*($B$22:$B$91=$AU54)))</f>
        <v>0</v>
      </c>
      <c r="BF54" s="38">
        <f t="shared" ca="1" si="21"/>
        <v>0</v>
      </c>
    </row>
    <row r="55" spans="1:58" x14ac:dyDescent="0.3">
      <c r="A55" s="53">
        <f t="shared" ca="1" si="22"/>
        <v>34</v>
      </c>
      <c r="B55" s="19">
        <f ca="1">IF(A55=0,0,HLOOKUP(A55-1,OFFSET(Catégories!$D$18:$D$19,0,0,2,Catégories!$C$17),2,TRUE))</f>
        <v>10</v>
      </c>
      <c r="C55" s="19">
        <f ca="1">IF(A55=0,0,A55-OFFSET(Catégories!$D$18,0,B55-1,,))</f>
        <v>3</v>
      </c>
      <c r="F55" s="1" t="str">
        <f ca="1">IF(A55=0,0,INDEX(Catégories!$D$20:$R$20,1,'Echantillon (8)'!B55))</f>
        <v>10. Métaux</v>
      </c>
      <c r="G55" s="1" t="str">
        <f ca="1">IF(A55=0,0,INDEX(OFFSET(Catégories!$D$21:$D$31,0,0,10,Catégories!$C$17),'Echantillon (8)'!C55,'Echantillon (8)'!B55))</f>
        <v>10.3 Canettes aluminium</v>
      </c>
      <c r="I55" s="41">
        <v>0</v>
      </c>
      <c r="J55" s="41">
        <v>0</v>
      </c>
      <c r="K55" s="41">
        <f t="shared" si="7"/>
        <v>0</v>
      </c>
      <c r="L55" s="6"/>
      <c r="M55" s="38">
        <f t="shared" si="8"/>
        <v>0</v>
      </c>
      <c r="N55" s="38"/>
      <c r="O55" s="38">
        <f t="shared" si="9"/>
        <v>0</v>
      </c>
      <c r="Q55" s="41">
        <v>0</v>
      </c>
      <c r="R55" s="41">
        <v>0</v>
      </c>
      <c r="S55" s="41">
        <f t="shared" si="10"/>
        <v>0</v>
      </c>
      <c r="T55" s="6"/>
      <c r="U55" s="38">
        <f t="shared" si="11"/>
        <v>0</v>
      </c>
      <c r="V55" s="38"/>
      <c r="W55" s="38">
        <f t="shared" si="12"/>
        <v>0</v>
      </c>
      <c r="Y55" s="41">
        <v>0</v>
      </c>
      <c r="Z55" s="41">
        <v>0</v>
      </c>
      <c r="AA55" s="41">
        <f t="shared" si="13"/>
        <v>0</v>
      </c>
      <c r="AB55" s="6"/>
      <c r="AC55" s="38">
        <f t="shared" si="14"/>
        <v>0</v>
      </c>
      <c r="AD55" s="38"/>
      <c r="AE55" s="38">
        <f t="shared" si="15"/>
        <v>0</v>
      </c>
      <c r="AH55" s="41">
        <f t="shared" si="16"/>
        <v>0</v>
      </c>
      <c r="AI55" s="41">
        <f t="shared" si="2"/>
        <v>0</v>
      </c>
      <c r="AJ55" s="41">
        <f t="shared" si="3"/>
        <v>0</v>
      </c>
      <c r="AK55" s="41">
        <f t="shared" ca="1" si="17"/>
        <v>0</v>
      </c>
      <c r="AL55" s="38">
        <f t="shared" ca="1" si="18"/>
        <v>0</v>
      </c>
      <c r="AO55" s="1" t="str">
        <f ca="1">IF(A55=0,0,INDEX(OFFSET(Catégories!$D$21:$D$31,0,0,10,Catégories!$C$17),'Echantillon (8)'!C55,'Echantillon (8)'!B55))</f>
        <v>10.3 Canettes aluminium</v>
      </c>
      <c r="AP55" s="38">
        <f t="shared" ca="1" si="4"/>
        <v>0</v>
      </c>
      <c r="AT55" s="38">
        <f t="shared" ca="1" si="19"/>
        <v>0</v>
      </c>
      <c r="AW55" s="36"/>
      <c r="AX55" s="36"/>
      <c r="AY55" s="40">
        <f t="shared" si="20"/>
        <v>0</v>
      </c>
      <c r="BA55" s="9">
        <f t="shared" ca="1" si="5"/>
        <v>0</v>
      </c>
      <c r="BC55" s="10">
        <f t="shared" ca="1" si="27"/>
        <v>0</v>
      </c>
      <c r="BF55" s="38">
        <f t="shared" ca="1" si="21"/>
        <v>0</v>
      </c>
    </row>
    <row r="56" spans="1:58" x14ac:dyDescent="0.3">
      <c r="A56" s="53">
        <f t="shared" ca="1" si="22"/>
        <v>35</v>
      </c>
      <c r="B56" s="19">
        <f ca="1">IF(A56=0,0,HLOOKUP(A56-1,OFFSET(Catégories!$D$18:$D$19,0,0,2,Catégories!$C$17),2,TRUE))</f>
        <v>10</v>
      </c>
      <c r="C56" s="19">
        <f ca="1">IF(A56=0,0,A56-OFFSET(Catégories!$D$18,0,B56-1,,))</f>
        <v>4</v>
      </c>
      <c r="F56" s="1" t="str">
        <f ca="1">IF(A56=0,0,INDEX(Catégories!$D$20:$R$20,1,'Echantillon (8)'!B56))</f>
        <v>10. Métaux</v>
      </c>
      <c r="G56" s="1" t="str">
        <f ca="1">IF(A56=0,0,INDEX(OFFSET(Catégories!$D$21:$D$31,0,0,10,Catégories!$C$17),'Echantillon (8)'!C56,'Echantillon (8)'!B56))</f>
        <v>10.4 Autres emballages aluminium</v>
      </c>
      <c r="I56" s="41">
        <v>0</v>
      </c>
      <c r="J56" s="41">
        <v>0</v>
      </c>
      <c r="K56" s="41">
        <f t="shared" si="7"/>
        <v>0</v>
      </c>
      <c r="L56" s="6"/>
      <c r="M56" s="38">
        <f t="shared" si="8"/>
        <v>0</v>
      </c>
      <c r="N56" s="38"/>
      <c r="O56" s="38">
        <f t="shared" si="9"/>
        <v>0</v>
      </c>
      <c r="Q56" s="41">
        <v>0</v>
      </c>
      <c r="R56" s="41">
        <v>0</v>
      </c>
      <c r="S56" s="41">
        <f t="shared" si="10"/>
        <v>0</v>
      </c>
      <c r="T56" s="6"/>
      <c r="U56" s="38">
        <f t="shared" si="11"/>
        <v>0</v>
      </c>
      <c r="V56" s="38"/>
      <c r="W56" s="38">
        <f t="shared" si="12"/>
        <v>0</v>
      </c>
      <c r="Y56" s="41">
        <v>0</v>
      </c>
      <c r="Z56" s="41">
        <v>0</v>
      </c>
      <c r="AA56" s="41">
        <f t="shared" si="13"/>
        <v>0</v>
      </c>
      <c r="AB56" s="6"/>
      <c r="AC56" s="38">
        <f t="shared" si="14"/>
        <v>0</v>
      </c>
      <c r="AD56" s="38"/>
      <c r="AE56" s="38">
        <f t="shared" si="15"/>
        <v>0</v>
      </c>
      <c r="AH56" s="41">
        <f t="shared" si="16"/>
        <v>0</v>
      </c>
      <c r="AI56" s="41">
        <f t="shared" si="2"/>
        <v>0</v>
      </c>
      <c r="AJ56" s="41">
        <f t="shared" si="3"/>
        <v>0</v>
      </c>
      <c r="AK56" s="41">
        <f t="shared" ca="1" si="17"/>
        <v>0</v>
      </c>
      <c r="AL56" s="38">
        <f t="shared" ca="1" si="18"/>
        <v>0</v>
      </c>
      <c r="AO56" s="1" t="str">
        <f ca="1">IF(A56=0,0,INDEX(OFFSET(Catégories!$D$21:$D$31,0,0,10,Catégories!$C$17),'Echantillon (8)'!C56,'Echantillon (8)'!B56))</f>
        <v>10.4 Autres emballages aluminium</v>
      </c>
      <c r="AP56" s="38">
        <f t="shared" ca="1" si="4"/>
        <v>0</v>
      </c>
      <c r="AT56" s="38">
        <f t="shared" ca="1" si="19"/>
        <v>0</v>
      </c>
      <c r="AW56" s="36"/>
      <c r="AX56" s="36"/>
      <c r="AY56" s="40">
        <f t="shared" si="20"/>
        <v>0</v>
      </c>
      <c r="BA56" s="9">
        <f t="shared" ca="1" si="5"/>
        <v>0</v>
      </c>
      <c r="BC56" s="10">
        <f t="shared" ca="1" si="27"/>
        <v>0</v>
      </c>
      <c r="BF56" s="38">
        <f t="shared" ca="1" si="21"/>
        <v>0</v>
      </c>
    </row>
    <row r="57" spans="1:58" x14ac:dyDescent="0.3">
      <c r="A57" s="53">
        <f t="shared" ca="1" si="22"/>
        <v>36</v>
      </c>
      <c r="B57" s="19">
        <f ca="1">IF(A57=0,0,HLOOKUP(A57-1,OFFSET(Catégories!$D$18:$D$19,0,0,2,Catégories!$C$17),2,TRUE))</f>
        <v>10</v>
      </c>
      <c r="C57" s="19">
        <f ca="1">IF(A57=0,0,A57-OFFSET(Catégories!$D$18,0,B57-1,,))</f>
        <v>5</v>
      </c>
      <c r="F57" s="1" t="str">
        <f ca="1">IF(A57=0,0,INDEX(Catégories!$D$20:$R$20,1,'Echantillon (8)'!B57))</f>
        <v>10. Métaux</v>
      </c>
      <c r="G57" s="1" t="str">
        <f ca="1">IF(A57=0,0,INDEX(OFFSET(Catégories!$D$21:$D$31,0,0,10,Catégories!$C$17),'Echantillon (8)'!C57,'Echantillon (8)'!B57))</f>
        <v>10.5 Autres métaux ferreux</v>
      </c>
      <c r="I57" s="41">
        <v>0</v>
      </c>
      <c r="J57" s="41">
        <v>0</v>
      </c>
      <c r="K57" s="41">
        <f t="shared" si="7"/>
        <v>0</v>
      </c>
      <c r="L57" s="6"/>
      <c r="M57" s="38">
        <f t="shared" si="8"/>
        <v>0</v>
      </c>
      <c r="N57" s="38"/>
      <c r="O57" s="38">
        <f t="shared" si="9"/>
        <v>0</v>
      </c>
      <c r="Q57" s="41">
        <v>0</v>
      </c>
      <c r="R57" s="41">
        <v>0</v>
      </c>
      <c r="S57" s="41">
        <f t="shared" si="10"/>
        <v>0</v>
      </c>
      <c r="T57" s="6"/>
      <c r="U57" s="38">
        <f t="shared" si="11"/>
        <v>0</v>
      </c>
      <c r="V57" s="38"/>
      <c r="W57" s="38">
        <f t="shared" si="12"/>
        <v>0</v>
      </c>
      <c r="Y57" s="41">
        <v>0</v>
      </c>
      <c r="Z57" s="41">
        <v>0</v>
      </c>
      <c r="AA57" s="41">
        <f t="shared" si="13"/>
        <v>0</v>
      </c>
      <c r="AB57" s="6"/>
      <c r="AC57" s="38">
        <f t="shared" si="14"/>
        <v>0</v>
      </c>
      <c r="AD57" s="38"/>
      <c r="AE57" s="38">
        <f t="shared" si="15"/>
        <v>0</v>
      </c>
      <c r="AH57" s="41">
        <f t="shared" si="16"/>
        <v>0</v>
      </c>
      <c r="AI57" s="41">
        <f t="shared" si="2"/>
        <v>0</v>
      </c>
      <c r="AJ57" s="41">
        <f t="shared" si="3"/>
        <v>0</v>
      </c>
      <c r="AK57" s="41">
        <f t="shared" ca="1" si="17"/>
        <v>0</v>
      </c>
      <c r="AL57" s="38">
        <f t="shared" ca="1" si="18"/>
        <v>0</v>
      </c>
      <c r="AO57" s="1" t="str">
        <f ca="1">IF(A57=0,0,INDEX(OFFSET(Catégories!$D$21:$D$31,0,0,10,Catégories!$C$17),'Echantillon (8)'!C57,'Echantillon (8)'!B57))</f>
        <v>10.5 Autres métaux ferreux</v>
      </c>
      <c r="AP57" s="38">
        <f t="shared" ca="1" si="4"/>
        <v>0</v>
      </c>
      <c r="AT57" s="38">
        <f t="shared" ca="1" si="19"/>
        <v>0</v>
      </c>
      <c r="AW57" s="36"/>
      <c r="AX57" s="36"/>
      <c r="AY57" s="40">
        <f t="shared" si="20"/>
        <v>0</v>
      </c>
      <c r="BA57" s="9">
        <f t="shared" ca="1" si="5"/>
        <v>0</v>
      </c>
      <c r="BC57" s="10">
        <f t="shared" ca="1" si="27"/>
        <v>0</v>
      </c>
      <c r="BF57" s="38">
        <f t="shared" ca="1" si="21"/>
        <v>0</v>
      </c>
    </row>
    <row r="58" spans="1:58" x14ac:dyDescent="0.3">
      <c r="A58" s="53">
        <f t="shared" ca="1" si="22"/>
        <v>37</v>
      </c>
      <c r="B58" s="19">
        <f ca="1">IF(A58=0,0,HLOOKUP(A58-1,OFFSET(Catégories!$D$18:$D$19,0,0,2,Catégories!$C$17),2,TRUE))</f>
        <v>10</v>
      </c>
      <c r="C58" s="19">
        <f ca="1">IF(A58=0,0,A58-OFFSET(Catégories!$D$18,0,B58-1,,))</f>
        <v>6</v>
      </c>
      <c r="F58" s="1" t="str">
        <f ca="1">IF(A58=0,0,INDEX(Catégories!$D$20:$R$20,1,'Echantillon (8)'!B58))</f>
        <v>10. Métaux</v>
      </c>
      <c r="G58" s="1" t="str">
        <f ca="1">IF(A58=0,0,INDEX(OFFSET(Catégories!$D$21:$D$31,0,0,10,Catégories!$C$17),'Echantillon (8)'!C58,'Echantillon (8)'!B58))</f>
        <v>10.6 Autres métaux</v>
      </c>
      <c r="I58" s="41">
        <v>0</v>
      </c>
      <c r="J58" s="41">
        <v>0</v>
      </c>
      <c r="K58" s="41">
        <f t="shared" si="7"/>
        <v>0</v>
      </c>
      <c r="L58" s="6"/>
      <c r="M58" s="38">
        <f t="shared" si="8"/>
        <v>0</v>
      </c>
      <c r="N58" s="38"/>
      <c r="O58" s="38">
        <f t="shared" si="9"/>
        <v>0</v>
      </c>
      <c r="Q58" s="41">
        <v>0</v>
      </c>
      <c r="R58" s="41">
        <v>0</v>
      </c>
      <c r="S58" s="41">
        <f t="shared" si="10"/>
        <v>0</v>
      </c>
      <c r="T58" s="6"/>
      <c r="U58" s="38">
        <f t="shared" si="11"/>
        <v>0</v>
      </c>
      <c r="V58" s="38"/>
      <c r="W58" s="38">
        <f t="shared" si="12"/>
        <v>0</v>
      </c>
      <c r="Y58" s="41">
        <v>0</v>
      </c>
      <c r="Z58" s="41">
        <v>0</v>
      </c>
      <c r="AA58" s="41">
        <f t="shared" si="13"/>
        <v>0</v>
      </c>
      <c r="AB58" s="6"/>
      <c r="AC58" s="38">
        <f t="shared" si="14"/>
        <v>0</v>
      </c>
      <c r="AD58" s="38"/>
      <c r="AE58" s="38">
        <f t="shared" si="15"/>
        <v>0</v>
      </c>
      <c r="AH58" s="41">
        <f t="shared" si="16"/>
        <v>0</v>
      </c>
      <c r="AI58" s="41">
        <f t="shared" si="2"/>
        <v>0</v>
      </c>
      <c r="AJ58" s="41">
        <f t="shared" si="3"/>
        <v>0</v>
      </c>
      <c r="AK58" s="41">
        <f t="shared" ca="1" si="17"/>
        <v>0</v>
      </c>
      <c r="AL58" s="38">
        <f t="shared" ca="1" si="18"/>
        <v>0</v>
      </c>
      <c r="AO58" s="1" t="str">
        <f ca="1">IF(A58=0,0,INDEX(OFFSET(Catégories!$D$21:$D$31,0,0,10,Catégories!$C$17),'Echantillon (8)'!C58,'Echantillon (8)'!B58))</f>
        <v>10.6 Autres métaux</v>
      </c>
      <c r="AP58" s="38">
        <f t="shared" ca="1" si="4"/>
        <v>0</v>
      </c>
      <c r="AT58" s="38">
        <f t="shared" ca="1" si="19"/>
        <v>0</v>
      </c>
      <c r="AW58" s="36"/>
      <c r="AX58" s="36"/>
      <c r="AY58" s="40">
        <f t="shared" si="20"/>
        <v>0</v>
      </c>
      <c r="BA58" s="9">
        <f t="shared" ca="1" si="5"/>
        <v>0</v>
      </c>
      <c r="BC58" s="10">
        <f t="shared" ca="1" si="27"/>
        <v>0</v>
      </c>
      <c r="BF58" s="38">
        <f t="shared" ca="1" si="21"/>
        <v>0</v>
      </c>
    </row>
    <row r="59" spans="1:58" x14ac:dyDescent="0.3">
      <c r="A59" s="53">
        <f t="shared" ca="1" si="22"/>
        <v>38</v>
      </c>
      <c r="B59" s="19">
        <f ca="1">IF(A59=0,0,HLOOKUP(A59-1,OFFSET(Catégories!$D$18:$D$19,0,0,2,Catégories!$C$17),2,TRUE))</f>
        <v>11</v>
      </c>
      <c r="C59" s="19">
        <f ca="1">IF(A59=0,0,A59-OFFSET(Catégories!$D$18,0,B59-1,,))</f>
        <v>1</v>
      </c>
      <c r="F59" s="1" t="str">
        <f ca="1">IF(A59=0,0,INDEX(Catégories!$D$20:$R$20,1,'Echantillon (8)'!B59))</f>
        <v>11. incombustibles non classés</v>
      </c>
      <c r="G59" s="1" t="str">
        <f ca="1">IF(A59=0,0,INDEX(OFFSET(Catégories!$D$21:$D$31,0,0,10,Catégories!$C$17),'Echantillon (8)'!C59,'Echantillon (8)'!B59))</f>
        <v>11.1 Emballages incombustibles</v>
      </c>
      <c r="I59" s="41">
        <v>0</v>
      </c>
      <c r="J59" s="41">
        <v>0</v>
      </c>
      <c r="K59" s="41">
        <f t="shared" si="7"/>
        <v>0</v>
      </c>
      <c r="L59" s="6"/>
      <c r="M59" s="38">
        <f t="shared" si="8"/>
        <v>0</v>
      </c>
      <c r="N59" s="38"/>
      <c r="O59" s="38">
        <f t="shared" si="9"/>
        <v>0</v>
      </c>
      <c r="Q59" s="41">
        <v>0</v>
      </c>
      <c r="R59" s="41">
        <v>0</v>
      </c>
      <c r="S59" s="41">
        <f t="shared" si="10"/>
        <v>0</v>
      </c>
      <c r="T59" s="6"/>
      <c r="U59" s="38">
        <f t="shared" si="11"/>
        <v>0</v>
      </c>
      <c r="V59" s="38"/>
      <c r="W59" s="38">
        <f t="shared" si="12"/>
        <v>0</v>
      </c>
      <c r="Y59" s="41">
        <v>0</v>
      </c>
      <c r="Z59" s="41">
        <v>0</v>
      </c>
      <c r="AA59" s="41">
        <f t="shared" si="13"/>
        <v>0</v>
      </c>
      <c r="AB59" s="6"/>
      <c r="AC59" s="38">
        <f t="shared" si="14"/>
        <v>0</v>
      </c>
      <c r="AD59" s="38"/>
      <c r="AE59" s="38">
        <f t="shared" si="15"/>
        <v>0</v>
      </c>
      <c r="AH59" s="41">
        <f t="shared" si="16"/>
        <v>0</v>
      </c>
      <c r="AI59" s="41">
        <f t="shared" si="2"/>
        <v>0</v>
      </c>
      <c r="AJ59" s="41">
        <f t="shared" si="3"/>
        <v>0</v>
      </c>
      <c r="AK59" s="41">
        <f t="shared" ca="1" si="17"/>
        <v>0</v>
      </c>
      <c r="AL59" s="38">
        <f t="shared" ca="1" si="18"/>
        <v>0</v>
      </c>
      <c r="AO59" s="1" t="str">
        <f ca="1">IF(A59=0,0,INDEX(OFFSET(Catégories!$D$21:$D$31,0,0,10,Catégories!$C$17),'Echantillon (8)'!C59,'Echantillon (8)'!B59))</f>
        <v>11.1 Emballages incombustibles</v>
      </c>
      <c r="AP59" s="38">
        <f t="shared" ca="1" si="4"/>
        <v>0</v>
      </c>
      <c r="AT59" s="38">
        <f t="shared" ca="1" si="19"/>
        <v>0</v>
      </c>
      <c r="AW59" s="36"/>
      <c r="AX59" s="36"/>
      <c r="AY59" s="40">
        <f t="shared" si="20"/>
        <v>0</v>
      </c>
      <c r="BA59" s="9">
        <f t="shared" ca="1" si="5"/>
        <v>0</v>
      </c>
      <c r="BC59" s="10">
        <f t="shared" ca="1" si="27"/>
        <v>0</v>
      </c>
      <c r="BF59" s="38">
        <f t="shared" ca="1" si="21"/>
        <v>0</v>
      </c>
    </row>
    <row r="60" spans="1:58" x14ac:dyDescent="0.3">
      <c r="A60" s="53">
        <f t="shared" ca="1" si="22"/>
        <v>39</v>
      </c>
      <c r="B60" s="19">
        <f ca="1">IF(A60=0,0,HLOOKUP(A60-1,OFFSET(Catégories!$D$18:$D$19,0,0,2,Catégories!$C$17),2,TRUE))</f>
        <v>11</v>
      </c>
      <c r="C60" s="19">
        <f ca="1">IF(A60=0,0,A60-OFFSET(Catégories!$D$18,0,B60-1,,))</f>
        <v>2</v>
      </c>
      <c r="F60" s="1" t="str">
        <f ca="1">IF(A60=0,0,INDEX(Catégories!$D$20:$R$20,1,'Echantillon (8)'!B60))</f>
        <v>11. incombustibles non classés</v>
      </c>
      <c r="G60" s="1" t="str">
        <f ca="1">IF(A60=0,0,INDEX(OFFSET(Catégories!$D$21:$D$31,0,0,10,Catégories!$C$17),'Echantillon (8)'!C60,'Echantillon (8)'!B60))</f>
        <v>11.2 Autres incombustibles</v>
      </c>
      <c r="I60" s="41">
        <v>0</v>
      </c>
      <c r="J60" s="41">
        <v>0</v>
      </c>
      <c r="K60" s="41">
        <f t="shared" si="7"/>
        <v>0</v>
      </c>
      <c r="L60" s="6"/>
      <c r="M60" s="38">
        <f t="shared" si="8"/>
        <v>0</v>
      </c>
      <c r="N60" s="38"/>
      <c r="O60" s="38">
        <f t="shared" si="9"/>
        <v>0</v>
      </c>
      <c r="Q60" s="41">
        <v>0</v>
      </c>
      <c r="R60" s="41">
        <v>0</v>
      </c>
      <c r="S60" s="41">
        <f t="shared" si="10"/>
        <v>0</v>
      </c>
      <c r="T60" s="6"/>
      <c r="U60" s="38">
        <f t="shared" si="11"/>
        <v>0</v>
      </c>
      <c r="V60" s="38"/>
      <c r="W60" s="38">
        <f t="shared" si="12"/>
        <v>0</v>
      </c>
      <c r="Y60" s="41">
        <v>0</v>
      </c>
      <c r="Z60" s="41">
        <v>0</v>
      </c>
      <c r="AA60" s="41">
        <f t="shared" si="13"/>
        <v>0</v>
      </c>
      <c r="AB60" s="6"/>
      <c r="AC60" s="38">
        <f t="shared" si="14"/>
        <v>0</v>
      </c>
      <c r="AD60" s="38"/>
      <c r="AE60" s="38">
        <f t="shared" si="15"/>
        <v>0</v>
      </c>
      <c r="AH60" s="41">
        <f t="shared" si="16"/>
        <v>0</v>
      </c>
      <c r="AI60" s="41">
        <f t="shared" si="2"/>
        <v>0</v>
      </c>
      <c r="AJ60" s="41">
        <f t="shared" si="3"/>
        <v>0</v>
      </c>
      <c r="AK60" s="41">
        <f t="shared" ca="1" si="17"/>
        <v>0</v>
      </c>
      <c r="AL60" s="38">
        <f t="shared" ca="1" si="18"/>
        <v>0</v>
      </c>
      <c r="AO60" s="1" t="str">
        <f ca="1">IF(A60=0,0,INDEX(OFFSET(Catégories!$D$21:$D$31,0,0,10,Catégories!$C$17),'Echantillon (8)'!C60,'Echantillon (8)'!B60))</f>
        <v>11.2 Autres incombustibles</v>
      </c>
      <c r="AP60" s="38">
        <f t="shared" ca="1" si="4"/>
        <v>0</v>
      </c>
      <c r="AT60" s="38">
        <f t="shared" ca="1" si="19"/>
        <v>0</v>
      </c>
      <c r="AW60" s="36"/>
      <c r="AX60" s="36"/>
      <c r="AY60" s="40">
        <f t="shared" si="20"/>
        <v>0</v>
      </c>
      <c r="BA60" s="9">
        <f t="shared" ca="1" si="5"/>
        <v>0</v>
      </c>
      <c r="BC60" s="10">
        <f t="shared" ca="1" si="27"/>
        <v>0</v>
      </c>
      <c r="BF60" s="38">
        <f t="shared" ca="1" si="21"/>
        <v>0</v>
      </c>
    </row>
    <row r="61" spans="1:58" x14ac:dyDescent="0.3">
      <c r="A61" s="53">
        <f t="shared" ca="1" si="22"/>
        <v>40</v>
      </c>
      <c r="B61" s="19">
        <f ca="1">IF(A61=0,0,HLOOKUP(A61-1,OFFSET(Catégories!$D$18:$D$19,0,0,2,Catégories!$C$17),2,TRUE))</f>
        <v>12</v>
      </c>
      <c r="C61" s="19">
        <f ca="1">IF(A61=0,0,A61-OFFSET(Catégories!$D$18,0,B61-1,,))</f>
        <v>1</v>
      </c>
      <c r="F61" s="1" t="str">
        <f ca="1">IF(A61=0,0,INDEX(Catégories!$D$20:$R$20,1,'Echantillon (8)'!B61))</f>
        <v>12. Déchets
 dangereux</v>
      </c>
      <c r="G61" s="1" t="str">
        <f ca="1">IF(A61=0,0,INDEX(OFFSET(Catégories!$D$21:$D$31,0,0,10,Catégories!$C$17),'Echantillon (8)'!C61,'Echantillon (8)'!B61))</f>
        <v>12.1 Produits chimiques</v>
      </c>
      <c r="I61" s="41">
        <v>0</v>
      </c>
      <c r="J61" s="41">
        <v>0</v>
      </c>
      <c r="K61" s="41">
        <f t="shared" si="7"/>
        <v>0</v>
      </c>
      <c r="L61" s="6"/>
      <c r="M61" s="38">
        <f t="shared" si="8"/>
        <v>0</v>
      </c>
      <c r="N61" s="38"/>
      <c r="O61" s="38">
        <f t="shared" si="9"/>
        <v>0</v>
      </c>
      <c r="Q61" s="41">
        <v>0</v>
      </c>
      <c r="R61" s="41">
        <v>0</v>
      </c>
      <c r="S61" s="41">
        <f t="shared" si="10"/>
        <v>0</v>
      </c>
      <c r="T61" s="6"/>
      <c r="U61" s="38">
        <f t="shared" si="11"/>
        <v>0</v>
      </c>
      <c r="V61" s="38"/>
      <c r="W61" s="38">
        <f t="shared" si="12"/>
        <v>0</v>
      </c>
      <c r="Y61" s="41">
        <v>0</v>
      </c>
      <c r="Z61" s="41">
        <v>0</v>
      </c>
      <c r="AA61" s="41">
        <f t="shared" si="13"/>
        <v>0</v>
      </c>
      <c r="AB61" s="6"/>
      <c r="AC61" s="38">
        <f t="shared" si="14"/>
        <v>0</v>
      </c>
      <c r="AD61" s="38"/>
      <c r="AE61" s="38">
        <f t="shared" si="15"/>
        <v>0</v>
      </c>
      <c r="AH61" s="41">
        <f t="shared" si="16"/>
        <v>0</v>
      </c>
      <c r="AI61" s="41">
        <f t="shared" si="2"/>
        <v>0</v>
      </c>
      <c r="AJ61" s="41">
        <f t="shared" si="3"/>
        <v>0</v>
      </c>
      <c r="AK61" s="41">
        <f t="shared" ca="1" si="17"/>
        <v>0</v>
      </c>
      <c r="AL61" s="38">
        <f t="shared" ca="1" si="18"/>
        <v>0</v>
      </c>
      <c r="AO61" s="1" t="str">
        <f ca="1">IF(A61=0,0,INDEX(OFFSET(Catégories!$D$21:$D$31,0,0,10,Catégories!$C$17),'Echantillon (8)'!C61,'Echantillon (8)'!B61))</f>
        <v>12.1 Produits chimiques</v>
      </c>
      <c r="AP61" s="38">
        <f t="shared" ca="1" si="4"/>
        <v>0</v>
      </c>
      <c r="AT61" s="38">
        <f t="shared" ca="1" si="19"/>
        <v>0</v>
      </c>
      <c r="AW61" s="36"/>
      <c r="AX61" s="36"/>
      <c r="AY61" s="40">
        <f t="shared" si="20"/>
        <v>0</v>
      </c>
      <c r="BA61" s="9">
        <f t="shared" ca="1" si="5"/>
        <v>0</v>
      </c>
      <c r="BC61" s="10">
        <f t="shared" ca="1" si="27"/>
        <v>0</v>
      </c>
      <c r="BF61" s="38">
        <f t="shared" ca="1" si="21"/>
        <v>0</v>
      </c>
    </row>
    <row r="62" spans="1:58" x14ac:dyDescent="0.3">
      <c r="A62" s="53">
        <f t="shared" ca="1" si="22"/>
        <v>41</v>
      </c>
      <c r="B62" s="19">
        <f ca="1">IF(A62=0,0,HLOOKUP(A62-1,OFFSET(Catégories!$D$18:$D$19,0,0,2,Catégories!$C$17),2,TRUE))</f>
        <v>12</v>
      </c>
      <c r="C62" s="19">
        <f ca="1">IF(A62=0,0,A62-OFFSET(Catégories!$D$18,0,B62-1,,))</f>
        <v>2</v>
      </c>
      <c r="F62" s="1" t="str">
        <f ca="1">IF(A62=0,0,INDEX(Catégories!$D$20:$R$20,1,'Echantillon (8)'!B62))</f>
        <v>12. Déchets
 dangereux</v>
      </c>
      <c r="G62" s="1" t="str">
        <f ca="1">IF(A62=0,0,INDEX(OFFSET(Catégories!$D$21:$D$31,0,0,10,Catégories!$C$17),'Echantillon (8)'!C62,'Echantillon (8)'!B62))</f>
        <v>12.2 Tubes fluorescents et ampoules basse consommation</v>
      </c>
      <c r="I62" s="41">
        <v>0</v>
      </c>
      <c r="J62" s="41">
        <v>0</v>
      </c>
      <c r="K62" s="41">
        <f t="shared" si="7"/>
        <v>0</v>
      </c>
      <c r="L62" s="6"/>
      <c r="M62" s="38">
        <f t="shared" si="8"/>
        <v>0</v>
      </c>
      <c r="N62" s="38"/>
      <c r="O62" s="38">
        <f t="shared" si="9"/>
        <v>0</v>
      </c>
      <c r="Q62" s="41">
        <v>0</v>
      </c>
      <c r="R62" s="41">
        <v>0</v>
      </c>
      <c r="S62" s="41">
        <f t="shared" si="10"/>
        <v>0</v>
      </c>
      <c r="T62" s="6"/>
      <c r="U62" s="38">
        <f t="shared" si="11"/>
        <v>0</v>
      </c>
      <c r="V62" s="38"/>
      <c r="W62" s="38">
        <f t="shared" si="12"/>
        <v>0</v>
      </c>
      <c r="Y62" s="41">
        <v>0</v>
      </c>
      <c r="Z62" s="41">
        <v>0</v>
      </c>
      <c r="AA62" s="41">
        <f t="shared" si="13"/>
        <v>0</v>
      </c>
      <c r="AB62" s="6"/>
      <c r="AC62" s="38">
        <f t="shared" si="14"/>
        <v>0</v>
      </c>
      <c r="AD62" s="38"/>
      <c r="AE62" s="38">
        <f t="shared" si="15"/>
        <v>0</v>
      </c>
      <c r="AH62" s="41">
        <f t="shared" si="16"/>
        <v>0</v>
      </c>
      <c r="AI62" s="41">
        <f t="shared" si="2"/>
        <v>0</v>
      </c>
      <c r="AJ62" s="41">
        <f t="shared" si="3"/>
        <v>0</v>
      </c>
      <c r="AK62" s="41">
        <f t="shared" ca="1" si="17"/>
        <v>0</v>
      </c>
      <c r="AL62" s="38">
        <f t="shared" ca="1" si="18"/>
        <v>0</v>
      </c>
      <c r="AO62" s="1" t="str">
        <f ca="1">IF(A62=0,0,INDEX(OFFSET(Catégories!$D$21:$D$31,0,0,10,Catégories!$C$17),'Echantillon (8)'!C62,'Echantillon (8)'!B62))</f>
        <v>12.2 Tubes fluorescents et ampoules basse consommation</v>
      </c>
      <c r="AP62" s="38">
        <f t="shared" ca="1" si="4"/>
        <v>0</v>
      </c>
      <c r="AT62" s="38">
        <f t="shared" ca="1" si="19"/>
        <v>0</v>
      </c>
      <c r="AW62" s="36"/>
      <c r="AX62" s="36"/>
      <c r="AY62" s="40">
        <f t="shared" si="20"/>
        <v>0</v>
      </c>
      <c r="BA62" s="9">
        <f t="shared" ca="1" si="5"/>
        <v>0</v>
      </c>
      <c r="BC62" s="10">
        <f t="shared" ca="1" si="27"/>
        <v>0</v>
      </c>
      <c r="BF62" s="38">
        <f t="shared" ca="1" si="21"/>
        <v>0</v>
      </c>
    </row>
    <row r="63" spans="1:58" x14ac:dyDescent="0.3">
      <c r="A63" s="53">
        <f t="shared" ca="1" si="22"/>
        <v>42</v>
      </c>
      <c r="B63" s="19">
        <f ca="1">IF(A63=0,0,HLOOKUP(A63-1,OFFSET(Catégories!$D$18:$D$19,0,0,2,Catégories!$C$17),2,TRUE))</f>
        <v>12</v>
      </c>
      <c r="C63" s="19">
        <f ca="1">IF(A63=0,0,A63-OFFSET(Catégories!$D$18,0,B63-1,,))</f>
        <v>3</v>
      </c>
      <c r="F63" s="1" t="str">
        <f ca="1">IF(A63=0,0,INDEX(Catégories!$D$20:$R$20,1,'Echantillon (8)'!B63))</f>
        <v>12. Déchets
 dangereux</v>
      </c>
      <c r="G63" s="1" t="str">
        <f ca="1">IF(A63=0,0,INDEX(OFFSET(Catégories!$D$21:$D$31,0,0,10,Catégories!$C$17),'Echantillon (8)'!C63,'Echantillon (8)'!B63))</f>
        <v>12.3 Piles (non rechargeables)</v>
      </c>
      <c r="I63" s="41">
        <v>0</v>
      </c>
      <c r="J63" s="41">
        <v>0</v>
      </c>
      <c r="K63" s="41">
        <f t="shared" si="7"/>
        <v>0</v>
      </c>
      <c r="L63" s="6"/>
      <c r="M63" s="38">
        <f t="shared" si="8"/>
        <v>0</v>
      </c>
      <c r="N63" s="38"/>
      <c r="O63" s="38">
        <f t="shared" si="9"/>
        <v>0</v>
      </c>
      <c r="Q63" s="41">
        <v>0</v>
      </c>
      <c r="R63" s="41">
        <v>0</v>
      </c>
      <c r="S63" s="41">
        <f t="shared" si="10"/>
        <v>0</v>
      </c>
      <c r="T63" s="6"/>
      <c r="U63" s="38">
        <f t="shared" si="11"/>
        <v>0</v>
      </c>
      <c r="V63" s="38"/>
      <c r="W63" s="38">
        <f t="shared" si="12"/>
        <v>0</v>
      </c>
      <c r="Y63" s="41">
        <v>0</v>
      </c>
      <c r="Z63" s="41">
        <v>0</v>
      </c>
      <c r="AA63" s="41">
        <f t="shared" si="13"/>
        <v>0</v>
      </c>
      <c r="AB63" s="6"/>
      <c r="AC63" s="38">
        <f t="shared" si="14"/>
        <v>0</v>
      </c>
      <c r="AD63" s="38"/>
      <c r="AE63" s="38">
        <f t="shared" si="15"/>
        <v>0</v>
      </c>
      <c r="AH63" s="41">
        <f t="shared" si="16"/>
        <v>0</v>
      </c>
      <c r="AI63" s="41">
        <f t="shared" si="2"/>
        <v>0</v>
      </c>
      <c r="AJ63" s="41">
        <f t="shared" si="3"/>
        <v>0</v>
      </c>
      <c r="AK63" s="41">
        <f t="shared" ca="1" si="17"/>
        <v>0</v>
      </c>
      <c r="AL63" s="38">
        <f t="shared" ca="1" si="18"/>
        <v>0</v>
      </c>
      <c r="AO63" s="1" t="str">
        <f ca="1">IF(A63=0,0,INDEX(OFFSET(Catégories!$D$21:$D$31,0,0,10,Catégories!$C$17),'Echantillon (8)'!C63,'Echantillon (8)'!B63))</f>
        <v>12.3 Piles (non rechargeables)</v>
      </c>
      <c r="AP63" s="38">
        <f t="shared" ca="1" si="4"/>
        <v>0</v>
      </c>
      <c r="AT63" s="38">
        <f t="shared" ca="1" si="19"/>
        <v>0</v>
      </c>
      <c r="AW63" s="36"/>
      <c r="AX63" s="36"/>
      <c r="AY63" s="40">
        <f t="shared" si="20"/>
        <v>0</v>
      </c>
      <c r="BA63" s="9">
        <f t="shared" ca="1" si="5"/>
        <v>0</v>
      </c>
      <c r="BC63" s="10">
        <f t="shared" ca="1" si="27"/>
        <v>0</v>
      </c>
      <c r="BF63" s="38">
        <f t="shared" ca="1" si="21"/>
        <v>0</v>
      </c>
    </row>
    <row r="64" spans="1:58" x14ac:dyDescent="0.3">
      <c r="A64" s="53">
        <f t="shared" ca="1" si="22"/>
        <v>43</v>
      </c>
      <c r="B64" s="19">
        <f ca="1">IF(A64=0,0,HLOOKUP(A64-1,OFFSET(Catégories!$D$18:$D$19,0,0,2,Catégories!$C$17),2,TRUE))</f>
        <v>12</v>
      </c>
      <c r="C64" s="19">
        <f ca="1">IF(A64=0,0,A64-OFFSET(Catégories!$D$18,0,B64-1,,))</f>
        <v>4</v>
      </c>
      <c r="F64" s="1" t="str">
        <f ca="1">IF(A64=0,0,INDEX(Catégories!$D$20:$R$20,1,'Echantillon (8)'!B64))</f>
        <v>12. Déchets
 dangereux</v>
      </c>
      <c r="G64" s="1" t="str">
        <f ca="1">IF(A64=0,0,INDEX(OFFSET(Catégories!$D$21:$D$31,0,0,10,Catégories!$C$17),'Echantillon (8)'!C64,'Echantillon (8)'!B64))</f>
        <v>12.4 Piles rechargeables, accumulateurs</v>
      </c>
      <c r="I64" s="41">
        <v>0</v>
      </c>
      <c r="J64" s="41">
        <v>0</v>
      </c>
      <c r="K64" s="41">
        <f t="shared" si="7"/>
        <v>0</v>
      </c>
      <c r="L64" s="6"/>
      <c r="M64" s="38">
        <f t="shared" si="8"/>
        <v>0</v>
      </c>
      <c r="N64" s="38"/>
      <c r="O64" s="38">
        <f t="shared" si="9"/>
        <v>0</v>
      </c>
      <c r="Q64" s="41">
        <v>0</v>
      </c>
      <c r="R64" s="41">
        <v>0</v>
      </c>
      <c r="S64" s="41">
        <f t="shared" si="10"/>
        <v>0</v>
      </c>
      <c r="T64" s="6"/>
      <c r="U64" s="38">
        <f t="shared" si="11"/>
        <v>0</v>
      </c>
      <c r="V64" s="38"/>
      <c r="W64" s="38">
        <f t="shared" si="12"/>
        <v>0</v>
      </c>
      <c r="Y64" s="41">
        <v>0</v>
      </c>
      <c r="Z64" s="41">
        <v>0</v>
      </c>
      <c r="AA64" s="41">
        <f t="shared" si="13"/>
        <v>0</v>
      </c>
      <c r="AB64" s="6"/>
      <c r="AC64" s="38">
        <f t="shared" si="14"/>
        <v>0</v>
      </c>
      <c r="AD64" s="38"/>
      <c r="AE64" s="38">
        <f t="shared" si="15"/>
        <v>0</v>
      </c>
      <c r="AH64" s="41">
        <f t="shared" si="16"/>
        <v>0</v>
      </c>
      <c r="AI64" s="41">
        <f t="shared" si="2"/>
        <v>0</v>
      </c>
      <c r="AJ64" s="41">
        <f t="shared" si="3"/>
        <v>0</v>
      </c>
      <c r="AK64" s="41">
        <f t="shared" ca="1" si="17"/>
        <v>0</v>
      </c>
      <c r="AL64" s="38">
        <f t="shared" ca="1" si="18"/>
        <v>0</v>
      </c>
      <c r="AO64" s="1" t="str">
        <f ca="1">IF(A64=0,0,INDEX(OFFSET(Catégories!$D$21:$D$31,0,0,10,Catégories!$C$17),'Echantillon (8)'!C64,'Echantillon (8)'!B64))</f>
        <v>12.4 Piles rechargeables, accumulateurs</v>
      </c>
      <c r="AP64" s="38">
        <f t="shared" ca="1" si="4"/>
        <v>0</v>
      </c>
      <c r="AT64" s="38">
        <f t="shared" ca="1" si="19"/>
        <v>0</v>
      </c>
      <c r="AW64" s="36"/>
      <c r="AX64" s="36"/>
      <c r="AY64" s="40">
        <f t="shared" si="20"/>
        <v>0</v>
      </c>
      <c r="BA64" s="9">
        <f t="shared" ca="1" si="5"/>
        <v>0</v>
      </c>
      <c r="BC64" s="10">
        <f t="shared" ca="1" si="27"/>
        <v>0</v>
      </c>
      <c r="BF64" s="38">
        <f t="shared" ca="1" si="21"/>
        <v>0</v>
      </c>
    </row>
    <row r="65" spans="1:58" x14ac:dyDescent="0.3">
      <c r="A65" s="53">
        <f t="shared" ca="1" si="22"/>
        <v>44</v>
      </c>
      <c r="B65" s="19">
        <f ca="1">IF(A65=0,0,HLOOKUP(A65-1,OFFSET(Catégories!$D$18:$D$19,0,0,2,Catégories!$C$17),2,TRUE))</f>
        <v>12</v>
      </c>
      <c r="C65" s="19">
        <f ca="1">IF(A65=0,0,A65-OFFSET(Catégories!$D$18,0,B65-1,,))</f>
        <v>5</v>
      </c>
      <c r="F65" s="1" t="str">
        <f ca="1">IF(A65=0,0,INDEX(Catégories!$D$20:$R$20,1,'Echantillon (8)'!B65))</f>
        <v>12. Déchets
 dangereux</v>
      </c>
      <c r="G65" s="1" t="str">
        <f ca="1">IF(A65=0,0,INDEX(OFFSET(Catégories!$D$21:$D$31,0,0,10,Catégories!$C$17),'Echantillon (8)'!C65,'Echantillon (8)'!B65))</f>
        <v xml:space="preserve">12.5 Batteries </v>
      </c>
      <c r="I65" s="41">
        <v>0</v>
      </c>
      <c r="J65" s="41">
        <v>0</v>
      </c>
      <c r="K65" s="41">
        <f t="shared" si="7"/>
        <v>0</v>
      </c>
      <c r="L65" s="6"/>
      <c r="M65" s="38">
        <f t="shared" si="8"/>
        <v>0</v>
      </c>
      <c r="N65" s="38"/>
      <c r="O65" s="38">
        <f t="shared" si="9"/>
        <v>0</v>
      </c>
      <c r="Q65" s="41">
        <v>0</v>
      </c>
      <c r="R65" s="41">
        <v>0</v>
      </c>
      <c r="S65" s="41">
        <f t="shared" si="10"/>
        <v>0</v>
      </c>
      <c r="T65" s="6"/>
      <c r="U65" s="38">
        <f t="shared" si="11"/>
        <v>0</v>
      </c>
      <c r="V65" s="38"/>
      <c r="W65" s="38">
        <f t="shared" si="12"/>
        <v>0</v>
      </c>
      <c r="Y65" s="41">
        <v>0</v>
      </c>
      <c r="Z65" s="41">
        <v>0</v>
      </c>
      <c r="AA65" s="41">
        <f t="shared" si="13"/>
        <v>0</v>
      </c>
      <c r="AB65" s="6"/>
      <c r="AC65" s="38">
        <f t="shared" si="14"/>
        <v>0</v>
      </c>
      <c r="AD65" s="38"/>
      <c r="AE65" s="38">
        <f t="shared" si="15"/>
        <v>0</v>
      </c>
      <c r="AH65" s="41">
        <f t="shared" si="16"/>
        <v>0</v>
      </c>
      <c r="AI65" s="41">
        <f t="shared" si="2"/>
        <v>0</v>
      </c>
      <c r="AJ65" s="41">
        <f t="shared" si="3"/>
        <v>0</v>
      </c>
      <c r="AK65" s="41">
        <f t="shared" ca="1" si="17"/>
        <v>0</v>
      </c>
      <c r="AL65" s="38">
        <f t="shared" ca="1" si="18"/>
        <v>0</v>
      </c>
      <c r="AO65" s="1" t="str">
        <f ca="1">IF(A65=0,0,INDEX(OFFSET(Catégories!$D$21:$D$31,0,0,10,Catégories!$C$17),'Echantillon (8)'!C65,'Echantillon (8)'!B65))</f>
        <v xml:space="preserve">12.5 Batteries </v>
      </c>
      <c r="AP65" s="38">
        <f t="shared" ca="1" si="4"/>
        <v>0</v>
      </c>
      <c r="AT65" s="38">
        <f t="shared" ca="1" si="19"/>
        <v>0</v>
      </c>
      <c r="AW65" s="36"/>
      <c r="AX65" s="36"/>
      <c r="AY65" s="40">
        <f t="shared" si="20"/>
        <v>0</v>
      </c>
      <c r="BA65" s="9">
        <f t="shared" ca="1" si="5"/>
        <v>0</v>
      </c>
      <c r="BC65" s="10">
        <f t="shared" ca="1" si="27"/>
        <v>0</v>
      </c>
      <c r="BF65" s="38">
        <f t="shared" ca="1" si="21"/>
        <v>0</v>
      </c>
    </row>
    <row r="66" spans="1:58" x14ac:dyDescent="0.3">
      <c r="A66" s="53">
        <f t="shared" ca="1" si="22"/>
        <v>45</v>
      </c>
      <c r="B66" s="19">
        <f ca="1">IF(A66=0,0,HLOOKUP(A66-1,OFFSET(Catégories!$D$18:$D$19,0,0,2,Catégories!$C$17),2,TRUE))</f>
        <v>12</v>
      </c>
      <c r="C66" s="19">
        <f ca="1">IF(A66=0,0,A66-OFFSET(Catégories!$D$18,0,B66-1,,))</f>
        <v>6</v>
      </c>
      <c r="F66" s="1" t="str">
        <f ca="1">IF(A66=0,0,INDEX(Catégories!$D$20:$R$20,1,'Echantillon (8)'!B66))</f>
        <v>12. Déchets
 dangereux</v>
      </c>
      <c r="G66" s="1" t="str">
        <f ca="1">IF(A66=0,0,INDEX(OFFSET(Catégories!$D$21:$D$31,0,0,10,Catégories!$C$17),'Echantillon (8)'!C66,'Echantillon (8)'!B66))</f>
        <v xml:space="preserve">12.6 Autres déchets dangereux </v>
      </c>
      <c r="I66" s="41">
        <v>0</v>
      </c>
      <c r="J66" s="41">
        <v>0</v>
      </c>
      <c r="K66" s="41">
        <f t="shared" si="7"/>
        <v>0</v>
      </c>
      <c r="L66" s="6"/>
      <c r="M66" s="38">
        <f t="shared" si="8"/>
        <v>0</v>
      </c>
      <c r="N66" s="38"/>
      <c r="O66" s="38">
        <f t="shared" si="9"/>
        <v>0</v>
      </c>
      <c r="Q66" s="41">
        <v>0</v>
      </c>
      <c r="R66" s="41">
        <v>0</v>
      </c>
      <c r="S66" s="41">
        <f t="shared" si="10"/>
        <v>0</v>
      </c>
      <c r="T66" s="6"/>
      <c r="U66" s="38">
        <f t="shared" si="11"/>
        <v>0</v>
      </c>
      <c r="V66" s="38"/>
      <c r="W66" s="38">
        <f t="shared" si="12"/>
        <v>0</v>
      </c>
      <c r="Y66" s="41">
        <v>0</v>
      </c>
      <c r="Z66" s="41">
        <v>0</v>
      </c>
      <c r="AA66" s="41">
        <f t="shared" si="13"/>
        <v>0</v>
      </c>
      <c r="AB66" s="6"/>
      <c r="AC66" s="38">
        <f t="shared" si="14"/>
        <v>0</v>
      </c>
      <c r="AD66" s="38"/>
      <c r="AE66" s="38">
        <f t="shared" si="15"/>
        <v>0</v>
      </c>
      <c r="AH66" s="41">
        <f t="shared" si="16"/>
        <v>0</v>
      </c>
      <c r="AI66" s="41">
        <f t="shared" si="2"/>
        <v>0</v>
      </c>
      <c r="AJ66" s="41">
        <f t="shared" si="3"/>
        <v>0</v>
      </c>
      <c r="AK66" s="41">
        <f t="shared" ca="1" si="17"/>
        <v>0</v>
      </c>
      <c r="AL66" s="38">
        <f t="shared" ca="1" si="18"/>
        <v>0</v>
      </c>
      <c r="AO66" s="1" t="str">
        <f ca="1">IF(A66=0,0,INDEX(OFFSET(Catégories!$D$21:$D$31,0,0,10,Catégories!$C$17),'Echantillon (8)'!C66,'Echantillon (8)'!B66))</f>
        <v xml:space="preserve">12.6 Autres déchets dangereux </v>
      </c>
      <c r="AP66" s="38">
        <f t="shared" ca="1" si="4"/>
        <v>0</v>
      </c>
      <c r="AT66" s="38">
        <f t="shared" ca="1" si="19"/>
        <v>0</v>
      </c>
      <c r="AW66" s="36"/>
      <c r="AX66" s="36"/>
      <c r="AY66" s="40">
        <f t="shared" si="20"/>
        <v>0</v>
      </c>
      <c r="BA66" s="9">
        <f t="shared" ca="1" si="5"/>
        <v>0</v>
      </c>
      <c r="BC66" s="10">
        <f t="shared" ca="1" si="27"/>
        <v>0</v>
      </c>
      <c r="BF66" s="38">
        <f t="shared" ca="1" si="21"/>
        <v>0</v>
      </c>
    </row>
    <row r="67" spans="1:58" x14ac:dyDescent="0.3">
      <c r="A67" s="53">
        <f t="shared" ca="1" si="22"/>
        <v>46</v>
      </c>
      <c r="B67" s="19">
        <f ca="1">IF(A67=0,0,HLOOKUP(A67-1,OFFSET(Catégories!$D$18:$D$19,0,0,2,Catégories!$C$17),2,TRUE))</f>
        <v>13</v>
      </c>
      <c r="C67" s="19">
        <f ca="1">IF(A67=0,0,A67-OFFSET(Catégories!$D$18,0,B67-1,,))</f>
        <v>1</v>
      </c>
      <c r="F67" s="1" t="str">
        <f ca="1">IF(A67=0,0,INDEX(Catégories!$D$20:$R$20,1,'Echantillon (8)'!B67))</f>
        <v>13. Fines</v>
      </c>
      <c r="G67" s="1" t="str">
        <f ca="1">IF(A67=0,0,INDEX(OFFSET(Catégories!$D$21:$D$31,0,0,10,Catégories!$C$17),'Echantillon (8)'!C67,'Echantillon (8)'!B67))</f>
        <v>13. Fines</v>
      </c>
      <c r="I67" s="41">
        <v>0</v>
      </c>
      <c r="J67" s="41">
        <v>0</v>
      </c>
      <c r="K67" s="41">
        <f t="shared" si="7"/>
        <v>0</v>
      </c>
      <c r="L67" s="6"/>
      <c r="M67" s="38">
        <f t="shared" si="8"/>
        <v>0</v>
      </c>
      <c r="N67" s="38"/>
      <c r="O67" s="38">
        <f t="shared" si="9"/>
        <v>0</v>
      </c>
      <c r="Q67" s="41">
        <v>0</v>
      </c>
      <c r="R67" s="41">
        <v>0</v>
      </c>
      <c r="S67" s="41">
        <f t="shared" si="10"/>
        <v>0</v>
      </c>
      <c r="T67" s="6"/>
      <c r="U67" s="38">
        <f t="shared" si="11"/>
        <v>0</v>
      </c>
      <c r="V67" s="38"/>
      <c r="W67" s="38">
        <f t="shared" si="12"/>
        <v>0</v>
      </c>
      <c r="Y67" s="41">
        <v>0</v>
      </c>
      <c r="Z67" s="41">
        <v>0</v>
      </c>
      <c r="AA67" s="41">
        <f t="shared" si="13"/>
        <v>0</v>
      </c>
      <c r="AB67" s="6"/>
      <c r="AC67" s="38">
        <f t="shared" si="14"/>
        <v>0</v>
      </c>
      <c r="AD67" s="38"/>
      <c r="AE67" s="38">
        <f t="shared" si="15"/>
        <v>0</v>
      </c>
      <c r="AH67" s="41">
        <f t="shared" si="16"/>
        <v>0</v>
      </c>
      <c r="AI67" s="41">
        <f t="shared" si="2"/>
        <v>0</v>
      </c>
      <c r="AJ67" s="41">
        <f t="shared" si="3"/>
        <v>0</v>
      </c>
      <c r="AK67" s="41">
        <f t="shared" ca="1" si="17"/>
        <v>148.12</v>
      </c>
      <c r="AL67" s="38">
        <f t="shared" ca="1" si="18"/>
        <v>1</v>
      </c>
      <c r="AO67" s="1" t="str">
        <f ca="1">IF(A67=0,0,INDEX(OFFSET(Catégories!$D$21:$D$31,0,0,10,Catégories!$C$17),'Echantillon (8)'!C67,'Echantillon (8)'!B67))</f>
        <v>13. Fines</v>
      </c>
      <c r="AP67" s="38">
        <f t="shared" ca="1" si="4"/>
        <v>0.26930909090909094</v>
      </c>
      <c r="AT67" s="38">
        <f t="shared" ca="1" si="19"/>
        <v>0</v>
      </c>
      <c r="AW67" s="36"/>
      <c r="AX67" s="36"/>
      <c r="AY67" s="40">
        <f t="shared" si="20"/>
        <v>0</v>
      </c>
      <c r="BA67" s="9">
        <f t="shared" ca="1" si="5"/>
        <v>0</v>
      </c>
      <c r="BC67" s="10">
        <f t="shared" ca="1" si="27"/>
        <v>0</v>
      </c>
      <c r="BF67" s="38">
        <f t="shared" ca="1" si="21"/>
        <v>0</v>
      </c>
    </row>
    <row r="68" spans="1:58" x14ac:dyDescent="0.3">
      <c r="A68" s="53">
        <f t="shared" ca="1" si="22"/>
        <v>0</v>
      </c>
      <c r="B68" s="19">
        <f ca="1">IF(A68=0,0,HLOOKUP(A68-1,OFFSET(Catégories!$D$18:$D$19,0,0,2,Catégories!$C$17),2,TRUE))</f>
        <v>0</v>
      </c>
      <c r="C68" s="19">
        <f ca="1">IF(A68=0,0,A68-OFFSET(Catégories!$D$18,0,B68-1,,))</f>
        <v>0</v>
      </c>
      <c r="F68" s="1">
        <f ca="1">IF(A68=0,0,INDEX(Catégories!$D$20:$R$20,1,'Echantillon (8)'!B68))</f>
        <v>0</v>
      </c>
      <c r="G68" s="1">
        <f ca="1">IF(A68=0,0,INDEX(OFFSET(Catégories!$D$21:$D$31,0,0,10,Catégories!$C$17),'Echantillon (8)'!C68,'Echantillon (8)'!B68))</f>
        <v>0</v>
      </c>
      <c r="I68" s="41">
        <v>0</v>
      </c>
      <c r="J68" s="41">
        <v>0</v>
      </c>
      <c r="K68" s="41">
        <f t="shared" si="7"/>
        <v>0</v>
      </c>
      <c r="L68" s="6"/>
      <c r="M68" s="38">
        <f t="shared" si="8"/>
        <v>0</v>
      </c>
      <c r="N68" s="38"/>
      <c r="O68" s="38">
        <f t="shared" si="9"/>
        <v>0</v>
      </c>
      <c r="Q68" s="41">
        <v>0</v>
      </c>
      <c r="R68" s="41">
        <v>0</v>
      </c>
      <c r="S68" s="41">
        <f t="shared" si="10"/>
        <v>0</v>
      </c>
      <c r="T68" s="6"/>
      <c r="U68" s="38">
        <f t="shared" si="11"/>
        <v>0</v>
      </c>
      <c r="V68" s="38"/>
      <c r="W68" s="38">
        <f t="shared" si="12"/>
        <v>0</v>
      </c>
      <c r="Y68" s="41">
        <v>0</v>
      </c>
      <c r="Z68" s="41">
        <v>0</v>
      </c>
      <c r="AA68" s="41">
        <f t="shared" si="13"/>
        <v>0</v>
      </c>
      <c r="AB68" s="6"/>
      <c r="AC68" s="38">
        <f t="shared" si="14"/>
        <v>0</v>
      </c>
      <c r="AD68" s="38"/>
      <c r="AE68" s="38">
        <f t="shared" si="15"/>
        <v>0</v>
      </c>
      <c r="AH68" s="41">
        <f t="shared" si="16"/>
        <v>0</v>
      </c>
      <c r="AI68" s="41">
        <f t="shared" si="2"/>
        <v>0</v>
      </c>
      <c r="AJ68" s="41">
        <f t="shared" si="3"/>
        <v>0</v>
      </c>
      <c r="AK68" s="41">
        <f t="shared" ca="1" si="17"/>
        <v>0</v>
      </c>
      <c r="AL68" s="38">
        <f t="shared" ca="1" si="18"/>
        <v>0</v>
      </c>
      <c r="AO68" s="1">
        <f ca="1">IF(A68=0,0,INDEX(OFFSET(Catégories!$D$21:$D$31,0,0,10,Catégories!$C$17),'Echantillon (8)'!C68,'Echantillon (8)'!B68))</f>
        <v>0</v>
      </c>
      <c r="AP68" s="38">
        <f t="shared" ca="1" si="4"/>
        <v>0</v>
      </c>
      <c r="AT68" s="38">
        <f t="shared" ca="1" si="19"/>
        <v>0</v>
      </c>
      <c r="AW68" s="36"/>
      <c r="AX68" s="36"/>
      <c r="AY68" s="40">
        <f t="shared" si="20"/>
        <v>0</v>
      </c>
      <c r="BA68" s="9">
        <f t="shared" ca="1" si="5"/>
        <v>0</v>
      </c>
      <c r="BC68" s="10">
        <f t="shared" ca="1" si="27"/>
        <v>0</v>
      </c>
      <c r="BF68" s="38">
        <f t="shared" ca="1" si="21"/>
        <v>0</v>
      </c>
    </row>
    <row r="69" spans="1:58" x14ac:dyDescent="0.3">
      <c r="A69" s="53">
        <f t="shared" ca="1" si="22"/>
        <v>0</v>
      </c>
      <c r="B69" s="19">
        <f ca="1">IF(A69=0,0,HLOOKUP(A69-1,OFFSET(Catégories!$D$18:$D$19,0,0,2,Catégories!$C$17),2,TRUE))</f>
        <v>0</v>
      </c>
      <c r="C69" s="19">
        <f ca="1">IF(A69=0,0,A69-OFFSET(Catégories!$D$18,0,B69-1,,))</f>
        <v>0</v>
      </c>
      <c r="F69" s="1">
        <f ca="1">IF(A69=0,0,INDEX(Catégories!$D$20:$R$20,1,'Echantillon (8)'!B69))</f>
        <v>0</v>
      </c>
      <c r="G69" s="1">
        <f ca="1">IF(A69=0,0,INDEX(OFFSET(Catégories!$D$21:$D$31,0,0,10,Catégories!$C$17),'Echantillon (8)'!C69,'Echantillon (8)'!B69))</f>
        <v>0</v>
      </c>
      <c r="I69" s="41">
        <v>0</v>
      </c>
      <c r="J69" s="41">
        <v>0</v>
      </c>
      <c r="K69" s="41">
        <f t="shared" si="7"/>
        <v>0</v>
      </c>
      <c r="L69" s="6"/>
      <c r="M69" s="38">
        <f t="shared" si="8"/>
        <v>0</v>
      </c>
      <c r="N69" s="38"/>
      <c r="O69" s="38">
        <f t="shared" si="9"/>
        <v>0</v>
      </c>
      <c r="Q69" s="41">
        <v>0</v>
      </c>
      <c r="R69" s="41">
        <v>0</v>
      </c>
      <c r="S69" s="41">
        <f t="shared" si="10"/>
        <v>0</v>
      </c>
      <c r="T69" s="6"/>
      <c r="U69" s="38">
        <f t="shared" si="11"/>
        <v>0</v>
      </c>
      <c r="V69" s="38"/>
      <c r="W69" s="38">
        <f t="shared" si="12"/>
        <v>0</v>
      </c>
      <c r="Y69" s="41">
        <v>0</v>
      </c>
      <c r="Z69" s="41">
        <v>0</v>
      </c>
      <c r="AA69" s="41">
        <f t="shared" si="13"/>
        <v>0</v>
      </c>
      <c r="AB69" s="6"/>
      <c r="AC69" s="38">
        <f t="shared" si="14"/>
        <v>0</v>
      </c>
      <c r="AD69" s="38"/>
      <c r="AE69" s="38">
        <f t="shared" si="15"/>
        <v>0</v>
      </c>
      <c r="AH69" s="41">
        <f t="shared" si="16"/>
        <v>0</v>
      </c>
      <c r="AI69" s="41">
        <f t="shared" si="2"/>
        <v>0</v>
      </c>
      <c r="AJ69" s="41">
        <f t="shared" si="3"/>
        <v>0</v>
      </c>
      <c r="AK69" s="41">
        <f t="shared" ca="1" si="17"/>
        <v>0</v>
      </c>
      <c r="AL69" s="38">
        <f t="shared" ca="1" si="18"/>
        <v>0</v>
      </c>
      <c r="AO69" s="1">
        <f ca="1">IF(A69=0,0,INDEX(OFFSET(Catégories!$D$21:$D$31,0,0,10,Catégories!$C$17),'Echantillon (8)'!C69,'Echantillon (8)'!B69))</f>
        <v>0</v>
      </c>
      <c r="AP69" s="38">
        <f t="shared" ca="1" si="4"/>
        <v>0</v>
      </c>
      <c r="AT69" s="38">
        <f t="shared" ca="1" si="19"/>
        <v>0</v>
      </c>
      <c r="AW69" s="36"/>
      <c r="AX69" s="36"/>
      <c r="AY69" s="40">
        <f t="shared" si="20"/>
        <v>0</v>
      </c>
      <c r="BA69" s="9">
        <f t="shared" ca="1" si="5"/>
        <v>0</v>
      </c>
      <c r="BC69" s="10">
        <f t="shared" ca="1" si="27"/>
        <v>0</v>
      </c>
      <c r="BF69" s="38">
        <f t="shared" ca="1" si="21"/>
        <v>0</v>
      </c>
    </row>
    <row r="70" spans="1:58" x14ac:dyDescent="0.3">
      <c r="A70" s="53">
        <f t="shared" ca="1" si="22"/>
        <v>0</v>
      </c>
      <c r="B70" s="19">
        <f ca="1">IF(A70=0,0,HLOOKUP(A70-1,OFFSET(Catégories!$D$18:$D$19,0,0,2,Catégories!$C$17),2,TRUE))</f>
        <v>0</v>
      </c>
      <c r="C70" s="19">
        <f ca="1">IF(A70=0,0,A70-OFFSET(Catégories!$D$18,0,B70-1,,))</f>
        <v>0</v>
      </c>
      <c r="F70" s="1">
        <f ca="1">IF(A70=0,0,INDEX(Catégories!$D$20:$R$20,1,'Echantillon (8)'!B70))</f>
        <v>0</v>
      </c>
      <c r="G70" s="1">
        <f ca="1">IF(A70=0,0,INDEX(OFFSET(Catégories!$D$21:$D$31,0,0,10,Catégories!$C$17),'Echantillon (8)'!C70,'Echantillon (8)'!B70))</f>
        <v>0</v>
      </c>
      <c r="I70" s="41">
        <v>0</v>
      </c>
      <c r="J70" s="41">
        <v>0</v>
      </c>
      <c r="K70" s="41">
        <f t="shared" si="7"/>
        <v>0</v>
      </c>
      <c r="L70" s="6"/>
      <c r="M70" s="38">
        <f t="shared" si="8"/>
        <v>0</v>
      </c>
      <c r="N70" s="38"/>
      <c r="O70" s="38">
        <f t="shared" si="9"/>
        <v>0</v>
      </c>
      <c r="Q70" s="41">
        <v>0</v>
      </c>
      <c r="R70" s="41">
        <v>0</v>
      </c>
      <c r="S70" s="41">
        <f t="shared" si="10"/>
        <v>0</v>
      </c>
      <c r="T70" s="6"/>
      <c r="U70" s="38">
        <f t="shared" si="11"/>
        <v>0</v>
      </c>
      <c r="V70" s="38"/>
      <c r="W70" s="38">
        <f t="shared" si="12"/>
        <v>0</v>
      </c>
      <c r="Y70" s="41">
        <v>0</v>
      </c>
      <c r="Z70" s="41">
        <v>0</v>
      </c>
      <c r="AA70" s="41">
        <f t="shared" si="13"/>
        <v>0</v>
      </c>
      <c r="AB70" s="6"/>
      <c r="AC70" s="38">
        <f t="shared" si="14"/>
        <v>0</v>
      </c>
      <c r="AD70" s="38"/>
      <c r="AE70" s="38">
        <f t="shared" si="15"/>
        <v>0</v>
      </c>
      <c r="AH70" s="41">
        <f t="shared" si="16"/>
        <v>0</v>
      </c>
      <c r="AI70" s="41">
        <f t="shared" si="2"/>
        <v>0</v>
      </c>
      <c r="AJ70" s="41">
        <f t="shared" si="3"/>
        <v>0</v>
      </c>
      <c r="AK70" s="41">
        <f t="shared" ca="1" si="17"/>
        <v>0</v>
      </c>
      <c r="AL70" s="38">
        <f t="shared" ca="1" si="18"/>
        <v>0</v>
      </c>
      <c r="AO70" s="1">
        <f ca="1">IF(A70=0,0,INDEX(OFFSET(Catégories!$D$21:$D$31,0,0,10,Catégories!$C$17),'Echantillon (8)'!C70,'Echantillon (8)'!B70))</f>
        <v>0</v>
      </c>
      <c r="AP70" s="38">
        <f t="shared" ca="1" si="4"/>
        <v>0</v>
      </c>
      <c r="AT70" s="38">
        <f t="shared" ca="1" si="19"/>
        <v>0</v>
      </c>
      <c r="AW70" s="36"/>
      <c r="AX70" s="36"/>
      <c r="AY70" s="40">
        <f t="shared" si="20"/>
        <v>0</v>
      </c>
      <c r="BA70" s="9">
        <f t="shared" ca="1" si="5"/>
        <v>0</v>
      </c>
      <c r="BC70" s="10">
        <f t="shared" ca="1" si="27"/>
        <v>0</v>
      </c>
      <c r="BF70" s="38">
        <f t="shared" ca="1" si="21"/>
        <v>0</v>
      </c>
    </row>
    <row r="71" spans="1:58" x14ac:dyDescent="0.3">
      <c r="A71" s="53">
        <f t="shared" ca="1" si="22"/>
        <v>0</v>
      </c>
      <c r="B71" s="19">
        <f ca="1">IF(A71=0,0,HLOOKUP(A71-1,OFFSET(Catégories!$D$18:$D$19,0,0,2,Catégories!$C$17),2,TRUE))</f>
        <v>0</v>
      </c>
      <c r="C71" s="19">
        <f ca="1">IF(A71=0,0,A71-OFFSET(Catégories!$D$18,0,B71-1,,))</f>
        <v>0</v>
      </c>
      <c r="F71" s="1">
        <f ca="1">IF(A71=0,0,INDEX(Catégories!$D$20:$R$20,1,'Echantillon (8)'!B71))</f>
        <v>0</v>
      </c>
      <c r="G71" s="1">
        <f ca="1">IF(A71=0,0,INDEX(OFFSET(Catégories!$D$21:$D$31,0,0,10,Catégories!$C$17),'Echantillon (8)'!C71,'Echantillon (8)'!B71))</f>
        <v>0</v>
      </c>
      <c r="I71" s="41">
        <v>0</v>
      </c>
      <c r="J71" s="41">
        <v>0</v>
      </c>
      <c r="K71" s="41">
        <f t="shared" si="7"/>
        <v>0</v>
      </c>
      <c r="L71" s="6"/>
      <c r="M71" s="38">
        <f t="shared" si="8"/>
        <v>0</v>
      </c>
      <c r="N71" s="38"/>
      <c r="O71" s="38">
        <f t="shared" si="9"/>
        <v>0</v>
      </c>
      <c r="Q71" s="41">
        <v>0</v>
      </c>
      <c r="R71" s="41">
        <v>0</v>
      </c>
      <c r="S71" s="41">
        <f t="shared" si="10"/>
        <v>0</v>
      </c>
      <c r="T71" s="6"/>
      <c r="U71" s="38">
        <f t="shared" si="11"/>
        <v>0</v>
      </c>
      <c r="V71" s="38"/>
      <c r="W71" s="38">
        <f t="shared" si="12"/>
        <v>0</v>
      </c>
      <c r="Y71" s="41">
        <v>0</v>
      </c>
      <c r="Z71" s="41">
        <v>0</v>
      </c>
      <c r="AA71" s="41">
        <f t="shared" si="13"/>
        <v>0</v>
      </c>
      <c r="AB71" s="6"/>
      <c r="AC71" s="38">
        <f t="shared" si="14"/>
        <v>0</v>
      </c>
      <c r="AD71" s="38"/>
      <c r="AE71" s="38">
        <f t="shared" si="15"/>
        <v>0</v>
      </c>
      <c r="AH71" s="41">
        <f t="shared" si="16"/>
        <v>0</v>
      </c>
      <c r="AI71" s="41">
        <f t="shared" si="2"/>
        <v>0</v>
      </c>
      <c r="AJ71" s="41">
        <f t="shared" si="3"/>
        <v>0</v>
      </c>
      <c r="AK71" s="41">
        <f t="shared" ca="1" si="17"/>
        <v>0</v>
      </c>
      <c r="AL71" s="38">
        <f t="shared" ca="1" si="18"/>
        <v>0</v>
      </c>
      <c r="AO71" s="1">
        <f ca="1">IF(A71=0,0,INDEX(OFFSET(Catégories!$D$21:$D$31,0,0,10,Catégories!$C$17),'Echantillon (8)'!C71,'Echantillon (8)'!B71))</f>
        <v>0</v>
      </c>
      <c r="AP71" s="38">
        <f t="shared" ca="1" si="4"/>
        <v>0</v>
      </c>
      <c r="AT71" s="38">
        <f t="shared" ca="1" si="19"/>
        <v>0</v>
      </c>
      <c r="AW71" s="36"/>
      <c r="AX71" s="36"/>
      <c r="AY71" s="40">
        <f t="shared" si="20"/>
        <v>0</v>
      </c>
      <c r="BA71" s="9">
        <f t="shared" ca="1" si="5"/>
        <v>0</v>
      </c>
      <c r="BC71" s="10">
        <f t="shared" ca="1" si="27"/>
        <v>0</v>
      </c>
      <c r="BF71" s="38">
        <f t="shared" ca="1" si="21"/>
        <v>0</v>
      </c>
    </row>
    <row r="72" spans="1:58" x14ac:dyDescent="0.3">
      <c r="A72" s="53">
        <f t="shared" ca="1" si="22"/>
        <v>0</v>
      </c>
      <c r="B72" s="19">
        <f ca="1">IF(A72=0,0,HLOOKUP(A72-1,OFFSET(Catégories!$D$18:$D$19,0,0,2,Catégories!$C$17),2,TRUE))</f>
        <v>0</v>
      </c>
      <c r="C72" s="19">
        <f ca="1">IF(A72=0,0,A72-OFFSET(Catégories!$D$18,0,B72-1,,))</f>
        <v>0</v>
      </c>
      <c r="F72" s="1">
        <f ca="1">IF(A72=0,0,INDEX(Catégories!$D$20:$R$20,1,'Echantillon (8)'!B72))</f>
        <v>0</v>
      </c>
      <c r="G72" s="1">
        <f ca="1">IF(A72=0,0,INDEX(OFFSET(Catégories!$D$21:$D$31,0,0,10,Catégories!$C$17),'Echantillon (8)'!C72,'Echantillon (8)'!B72))</f>
        <v>0</v>
      </c>
      <c r="I72" s="41">
        <v>0</v>
      </c>
      <c r="J72" s="41">
        <v>0</v>
      </c>
      <c r="K72" s="41">
        <f t="shared" si="7"/>
        <v>0</v>
      </c>
      <c r="L72" s="6"/>
      <c r="M72" s="38">
        <f t="shared" si="8"/>
        <v>0</v>
      </c>
      <c r="N72" s="38"/>
      <c r="O72" s="38">
        <f t="shared" si="9"/>
        <v>0</v>
      </c>
      <c r="Q72" s="41">
        <v>0</v>
      </c>
      <c r="R72" s="41">
        <v>0</v>
      </c>
      <c r="S72" s="41">
        <f t="shared" si="10"/>
        <v>0</v>
      </c>
      <c r="T72" s="6"/>
      <c r="U72" s="38">
        <f t="shared" si="11"/>
        <v>0</v>
      </c>
      <c r="V72" s="38"/>
      <c r="W72" s="38">
        <f t="shared" si="12"/>
        <v>0</v>
      </c>
      <c r="Y72" s="41">
        <v>0</v>
      </c>
      <c r="Z72" s="41">
        <v>0</v>
      </c>
      <c r="AA72" s="41">
        <f t="shared" si="13"/>
        <v>0</v>
      </c>
      <c r="AB72" s="6"/>
      <c r="AC72" s="38">
        <f t="shared" si="14"/>
        <v>0</v>
      </c>
      <c r="AD72" s="38"/>
      <c r="AE72" s="38">
        <f t="shared" si="15"/>
        <v>0</v>
      </c>
      <c r="AH72" s="41">
        <f t="shared" si="16"/>
        <v>0</v>
      </c>
      <c r="AI72" s="41">
        <f t="shared" si="2"/>
        <v>0</v>
      </c>
      <c r="AJ72" s="41">
        <f t="shared" si="3"/>
        <v>0</v>
      </c>
      <c r="AK72" s="41">
        <f t="shared" ca="1" si="17"/>
        <v>0</v>
      </c>
      <c r="AL72" s="38">
        <f t="shared" ca="1" si="18"/>
        <v>0</v>
      </c>
      <c r="AO72" s="1">
        <f ca="1">IF(A72=0,0,INDEX(OFFSET(Catégories!$D$21:$D$31,0,0,10,Catégories!$C$17),'Echantillon (8)'!C72,'Echantillon (8)'!B72))</f>
        <v>0</v>
      </c>
      <c r="AP72" s="38">
        <f t="shared" ca="1" si="4"/>
        <v>0</v>
      </c>
      <c r="AT72" s="38">
        <f t="shared" ca="1" si="19"/>
        <v>0</v>
      </c>
      <c r="AW72" s="36"/>
      <c r="AX72" s="36"/>
      <c r="AY72" s="40">
        <f t="shared" si="20"/>
        <v>0</v>
      </c>
      <c r="BA72" s="9">
        <f t="shared" ca="1" si="5"/>
        <v>0</v>
      </c>
      <c r="BC72" s="10">
        <f t="shared" ca="1" si="27"/>
        <v>0</v>
      </c>
      <c r="BF72" s="38">
        <f t="shared" ca="1" si="21"/>
        <v>0</v>
      </c>
    </row>
    <row r="73" spans="1:58" x14ac:dyDescent="0.3">
      <c r="A73" s="53">
        <f t="shared" ca="1" si="22"/>
        <v>0</v>
      </c>
      <c r="B73" s="19">
        <f ca="1">IF(A73=0,0,HLOOKUP(A73-1,OFFSET(Catégories!$D$18:$D$19,0,0,2,Catégories!$C$17),2,TRUE))</f>
        <v>0</v>
      </c>
      <c r="C73" s="19">
        <f ca="1">IF(A73=0,0,A73-OFFSET(Catégories!$D$18,0,B73-1,,))</f>
        <v>0</v>
      </c>
      <c r="F73" s="1">
        <f ca="1">IF(A73=0,0,INDEX(Catégories!$D$20:$R$20,1,'Echantillon (8)'!B73))</f>
        <v>0</v>
      </c>
      <c r="G73" s="1">
        <f ca="1">IF(A73=0,0,INDEX(OFFSET(Catégories!$D$21:$D$31,0,0,10,Catégories!$C$17),'Echantillon (8)'!C73,'Echantillon (8)'!B73))</f>
        <v>0</v>
      </c>
      <c r="I73" s="41">
        <v>0</v>
      </c>
      <c r="J73" s="41">
        <v>0</v>
      </c>
      <c r="K73" s="41">
        <f t="shared" si="7"/>
        <v>0</v>
      </c>
      <c r="L73" s="6"/>
      <c r="M73" s="38">
        <f t="shared" si="8"/>
        <v>0</v>
      </c>
      <c r="N73" s="38"/>
      <c r="O73" s="38">
        <f t="shared" si="9"/>
        <v>0</v>
      </c>
      <c r="Q73" s="41">
        <v>0</v>
      </c>
      <c r="R73" s="41">
        <v>0</v>
      </c>
      <c r="S73" s="41">
        <f t="shared" si="10"/>
        <v>0</v>
      </c>
      <c r="T73" s="6"/>
      <c r="U73" s="38">
        <f t="shared" si="11"/>
        <v>0</v>
      </c>
      <c r="V73" s="38"/>
      <c r="W73" s="38">
        <f t="shared" si="12"/>
        <v>0</v>
      </c>
      <c r="Y73" s="41">
        <v>0</v>
      </c>
      <c r="Z73" s="41">
        <v>0</v>
      </c>
      <c r="AA73" s="41">
        <f t="shared" si="13"/>
        <v>0</v>
      </c>
      <c r="AB73" s="6"/>
      <c r="AC73" s="38">
        <f t="shared" si="14"/>
        <v>0</v>
      </c>
      <c r="AD73" s="38"/>
      <c r="AE73" s="38">
        <f t="shared" si="15"/>
        <v>0</v>
      </c>
      <c r="AH73" s="41">
        <f t="shared" si="16"/>
        <v>0</v>
      </c>
      <c r="AI73" s="41">
        <f t="shared" si="2"/>
        <v>0</v>
      </c>
      <c r="AJ73" s="41">
        <f t="shared" si="3"/>
        <v>0</v>
      </c>
      <c r="AK73" s="41">
        <f t="shared" ca="1" si="17"/>
        <v>0</v>
      </c>
      <c r="AL73" s="38">
        <f t="shared" ca="1" si="18"/>
        <v>0</v>
      </c>
      <c r="AO73" s="1">
        <f ca="1">IF(A73=0,0,INDEX(OFFSET(Catégories!$D$21:$D$31,0,0,10,Catégories!$C$17),'Echantillon (8)'!C73,'Echantillon (8)'!B73))</f>
        <v>0</v>
      </c>
      <c r="AP73" s="38">
        <f t="shared" ca="1" si="4"/>
        <v>0</v>
      </c>
      <c r="AT73" s="38">
        <f t="shared" ca="1" si="19"/>
        <v>0</v>
      </c>
      <c r="AW73" s="36"/>
      <c r="AX73" s="36"/>
      <c r="AY73" s="40">
        <f t="shared" si="20"/>
        <v>0</v>
      </c>
      <c r="BA73" s="9">
        <f t="shared" ca="1" si="5"/>
        <v>0</v>
      </c>
      <c r="BC73" s="10">
        <f t="shared" ca="1" si="27"/>
        <v>0</v>
      </c>
      <c r="BF73" s="38">
        <f t="shared" ca="1" si="21"/>
        <v>0</v>
      </c>
    </row>
    <row r="74" spans="1:58" x14ac:dyDescent="0.3">
      <c r="A74" s="53">
        <f t="shared" ca="1" si="22"/>
        <v>0</v>
      </c>
      <c r="B74" s="19">
        <f ca="1">IF(A74=0,0,HLOOKUP(A74-1,OFFSET(Catégories!$D$18:$D$19,0,0,2,Catégories!$C$17),2,TRUE))</f>
        <v>0</v>
      </c>
      <c r="C74" s="19">
        <f ca="1">IF(A74=0,0,A74-OFFSET(Catégories!$D$18,0,B74-1,,))</f>
        <v>0</v>
      </c>
      <c r="F74" s="1">
        <f ca="1">IF(A74=0,0,INDEX(Catégories!$D$20:$R$20,1,'Echantillon (8)'!B74))</f>
        <v>0</v>
      </c>
      <c r="G74" s="1">
        <f ca="1">IF(A74=0,0,INDEX(OFFSET(Catégories!$D$21:$D$31,0,0,10,Catégories!$C$17),'Echantillon (8)'!C74,'Echantillon (8)'!B74))</f>
        <v>0</v>
      </c>
      <c r="I74" s="41">
        <v>0</v>
      </c>
      <c r="J74" s="41">
        <v>0</v>
      </c>
      <c r="K74" s="41">
        <f t="shared" si="7"/>
        <v>0</v>
      </c>
      <c r="L74" s="6"/>
      <c r="M74" s="38">
        <f t="shared" si="8"/>
        <v>0</v>
      </c>
      <c r="N74" s="38"/>
      <c r="O74" s="38">
        <f t="shared" si="9"/>
        <v>0</v>
      </c>
      <c r="Q74" s="41">
        <v>0</v>
      </c>
      <c r="R74" s="41">
        <v>0</v>
      </c>
      <c r="S74" s="41">
        <f t="shared" si="10"/>
        <v>0</v>
      </c>
      <c r="T74" s="6"/>
      <c r="U74" s="38">
        <f t="shared" si="11"/>
        <v>0</v>
      </c>
      <c r="V74" s="38"/>
      <c r="W74" s="38">
        <f t="shared" si="12"/>
        <v>0</v>
      </c>
      <c r="Y74" s="41">
        <v>0</v>
      </c>
      <c r="Z74" s="41">
        <v>0</v>
      </c>
      <c r="AA74" s="41">
        <f t="shared" si="13"/>
        <v>0</v>
      </c>
      <c r="AB74" s="6"/>
      <c r="AC74" s="38">
        <f t="shared" si="14"/>
        <v>0</v>
      </c>
      <c r="AD74" s="38"/>
      <c r="AE74" s="38">
        <f t="shared" si="15"/>
        <v>0</v>
      </c>
      <c r="AH74" s="41">
        <f t="shared" si="16"/>
        <v>0</v>
      </c>
      <c r="AI74" s="41">
        <f t="shared" si="2"/>
        <v>0</v>
      </c>
      <c r="AJ74" s="41">
        <f t="shared" si="3"/>
        <v>0</v>
      </c>
      <c r="AK74" s="41">
        <f t="shared" ca="1" si="17"/>
        <v>0</v>
      </c>
      <c r="AL74" s="38">
        <f t="shared" ca="1" si="18"/>
        <v>0</v>
      </c>
      <c r="AO74" s="1">
        <f ca="1">IF(A74=0,0,INDEX(OFFSET(Catégories!$D$21:$D$31,0,0,10,Catégories!$C$17),'Echantillon (8)'!C74,'Echantillon (8)'!B74))</f>
        <v>0</v>
      </c>
      <c r="AP74" s="38">
        <f t="shared" ca="1" si="4"/>
        <v>0</v>
      </c>
      <c r="AT74" s="38">
        <f t="shared" ca="1" si="19"/>
        <v>0</v>
      </c>
      <c r="AW74" s="36"/>
      <c r="AX74" s="36"/>
      <c r="AY74" s="40">
        <f t="shared" si="20"/>
        <v>0</v>
      </c>
      <c r="BA74" s="9">
        <f t="shared" ca="1" si="5"/>
        <v>0</v>
      </c>
      <c r="BC74" s="10">
        <f t="shared" ca="1" si="27"/>
        <v>0</v>
      </c>
      <c r="BF74" s="38">
        <f t="shared" ca="1" si="21"/>
        <v>0</v>
      </c>
    </row>
    <row r="75" spans="1:58" x14ac:dyDescent="0.3">
      <c r="A75" s="53">
        <f t="shared" ca="1" si="22"/>
        <v>0</v>
      </c>
      <c r="B75" s="19">
        <f ca="1">IF(A75=0,0,HLOOKUP(A75-1,OFFSET(Catégories!$D$18:$D$19,0,0,2,Catégories!$C$17),2,TRUE))</f>
        <v>0</v>
      </c>
      <c r="C75" s="19">
        <f ca="1">IF(A75=0,0,A75-OFFSET(Catégories!$D$18,0,B75-1,,))</f>
        <v>0</v>
      </c>
      <c r="F75" s="1">
        <f ca="1">IF(A75=0,0,INDEX(Catégories!$D$20:$R$20,1,'Echantillon (8)'!B75))</f>
        <v>0</v>
      </c>
      <c r="G75" s="1">
        <f ca="1">IF(A75=0,0,INDEX(OFFSET(Catégories!$D$21:$D$31,0,0,10,Catégories!$C$17),'Echantillon (8)'!C75,'Echantillon (8)'!B75))</f>
        <v>0</v>
      </c>
      <c r="I75" s="41">
        <v>0</v>
      </c>
      <c r="J75" s="41">
        <v>0</v>
      </c>
      <c r="K75" s="41">
        <f t="shared" si="7"/>
        <v>0</v>
      </c>
      <c r="L75" s="6"/>
      <c r="M75" s="38">
        <f t="shared" si="8"/>
        <v>0</v>
      </c>
      <c r="N75" s="38"/>
      <c r="O75" s="38">
        <f t="shared" si="9"/>
        <v>0</v>
      </c>
      <c r="Q75" s="41">
        <v>0</v>
      </c>
      <c r="R75" s="41">
        <v>0</v>
      </c>
      <c r="S75" s="41">
        <f t="shared" si="10"/>
        <v>0</v>
      </c>
      <c r="T75" s="6"/>
      <c r="U75" s="38">
        <f t="shared" si="11"/>
        <v>0</v>
      </c>
      <c r="V75" s="38"/>
      <c r="W75" s="38">
        <f t="shared" si="12"/>
        <v>0</v>
      </c>
      <c r="Y75" s="41">
        <v>0</v>
      </c>
      <c r="Z75" s="41">
        <v>0</v>
      </c>
      <c r="AA75" s="41">
        <f t="shared" si="13"/>
        <v>0</v>
      </c>
      <c r="AB75" s="6"/>
      <c r="AC75" s="38">
        <f t="shared" si="14"/>
        <v>0</v>
      </c>
      <c r="AD75" s="38"/>
      <c r="AE75" s="38">
        <f t="shared" si="15"/>
        <v>0</v>
      </c>
      <c r="AH75" s="41">
        <f t="shared" si="16"/>
        <v>0</v>
      </c>
      <c r="AI75" s="41">
        <f t="shared" si="2"/>
        <v>0</v>
      </c>
      <c r="AJ75" s="41">
        <f t="shared" si="3"/>
        <v>0</v>
      </c>
      <c r="AK75" s="41">
        <f t="shared" ca="1" si="17"/>
        <v>0</v>
      </c>
      <c r="AL75" s="38">
        <f t="shared" ca="1" si="18"/>
        <v>0</v>
      </c>
      <c r="AO75" s="1">
        <f ca="1">IF(A75=0,0,INDEX(OFFSET(Catégories!$D$21:$D$31,0,0,10,Catégories!$C$17),'Echantillon (8)'!C75,'Echantillon (8)'!B75))</f>
        <v>0</v>
      </c>
      <c r="AP75" s="38">
        <f t="shared" ca="1" si="4"/>
        <v>0</v>
      </c>
      <c r="AT75" s="38">
        <f t="shared" ca="1" si="19"/>
        <v>0</v>
      </c>
      <c r="AW75" s="36"/>
      <c r="AX75" s="36"/>
      <c r="AY75" s="40">
        <f t="shared" si="20"/>
        <v>0</v>
      </c>
      <c r="BA75" s="9">
        <f t="shared" ca="1" si="5"/>
        <v>0</v>
      </c>
      <c r="BC75" s="10">
        <f t="shared" ca="1" si="27"/>
        <v>0</v>
      </c>
      <c r="BF75" s="38">
        <f t="shared" ca="1" si="21"/>
        <v>0</v>
      </c>
    </row>
    <row r="76" spans="1:58" x14ac:dyDescent="0.3">
      <c r="A76" s="53">
        <f t="shared" ca="1" si="22"/>
        <v>0</v>
      </c>
      <c r="B76" s="19">
        <f ca="1">IF(A76=0,0,HLOOKUP(A76-1,OFFSET(Catégories!$D$18:$D$19,0,0,2,Catégories!$C$17),2,TRUE))</f>
        <v>0</v>
      </c>
      <c r="C76" s="19">
        <f ca="1">IF(A76=0,0,A76-OFFSET(Catégories!$D$18,0,B76-1,,))</f>
        <v>0</v>
      </c>
      <c r="F76" s="1">
        <f ca="1">IF(A76=0,0,INDEX(Catégories!$D$20:$R$20,1,'Echantillon (8)'!B76))</f>
        <v>0</v>
      </c>
      <c r="G76" s="1">
        <f ca="1">IF(A76=0,0,INDEX(OFFSET(Catégories!$D$21:$D$31,0,0,10,Catégories!$C$17),'Echantillon (8)'!C76,'Echantillon (8)'!B76))</f>
        <v>0</v>
      </c>
      <c r="I76" s="41">
        <v>0</v>
      </c>
      <c r="J76" s="41">
        <v>0</v>
      </c>
      <c r="K76" s="41">
        <f t="shared" si="7"/>
        <v>0</v>
      </c>
      <c r="L76" s="6"/>
      <c r="M76" s="38">
        <f t="shared" si="8"/>
        <v>0</v>
      </c>
      <c r="N76" s="38"/>
      <c r="O76" s="38">
        <f t="shared" si="9"/>
        <v>0</v>
      </c>
      <c r="Q76" s="41">
        <v>0</v>
      </c>
      <c r="R76" s="41">
        <v>0</v>
      </c>
      <c r="S76" s="41">
        <f t="shared" si="10"/>
        <v>0</v>
      </c>
      <c r="T76" s="6"/>
      <c r="U76" s="38">
        <f t="shared" si="11"/>
        <v>0</v>
      </c>
      <c r="V76" s="38"/>
      <c r="W76" s="38">
        <f t="shared" si="12"/>
        <v>0</v>
      </c>
      <c r="Y76" s="41">
        <v>0</v>
      </c>
      <c r="Z76" s="41">
        <v>0</v>
      </c>
      <c r="AA76" s="41">
        <f t="shared" si="13"/>
        <v>0</v>
      </c>
      <c r="AB76" s="6"/>
      <c r="AC76" s="38">
        <f t="shared" si="14"/>
        <v>0</v>
      </c>
      <c r="AD76" s="38"/>
      <c r="AE76" s="38">
        <f t="shared" si="15"/>
        <v>0</v>
      </c>
      <c r="AH76" s="41">
        <f t="shared" si="16"/>
        <v>0</v>
      </c>
      <c r="AI76" s="41">
        <f t="shared" si="2"/>
        <v>0</v>
      </c>
      <c r="AJ76" s="41">
        <f t="shared" si="3"/>
        <v>0</v>
      </c>
      <c r="AK76" s="41">
        <f t="shared" ca="1" si="17"/>
        <v>0</v>
      </c>
      <c r="AL76" s="38">
        <f t="shared" ca="1" si="18"/>
        <v>0</v>
      </c>
      <c r="AO76" s="1">
        <f ca="1">IF(A76=0,0,INDEX(OFFSET(Catégories!$D$21:$D$31,0,0,10,Catégories!$C$17),'Echantillon (8)'!C76,'Echantillon (8)'!B76))</f>
        <v>0</v>
      </c>
      <c r="AP76" s="38">
        <f t="shared" ca="1" si="4"/>
        <v>0</v>
      </c>
      <c r="AT76" s="38">
        <f t="shared" ca="1" si="19"/>
        <v>0</v>
      </c>
      <c r="AW76" s="36"/>
      <c r="AX76" s="36"/>
      <c r="AY76" s="40">
        <f t="shared" si="20"/>
        <v>0</v>
      </c>
      <c r="BA76" s="9">
        <f t="shared" ca="1" si="5"/>
        <v>0</v>
      </c>
      <c r="BC76" s="10">
        <f t="shared" ca="1" si="27"/>
        <v>0</v>
      </c>
      <c r="BF76" s="38">
        <f t="shared" ca="1" si="21"/>
        <v>0</v>
      </c>
    </row>
    <row r="77" spans="1:58" x14ac:dyDescent="0.3">
      <c r="A77" s="53">
        <f t="shared" ca="1" si="22"/>
        <v>0</v>
      </c>
      <c r="B77" s="19">
        <f ca="1">IF(A77=0,0,HLOOKUP(A77-1,OFFSET(Catégories!$D$18:$D$19,0,0,2,Catégories!$C$17),2,TRUE))</f>
        <v>0</v>
      </c>
      <c r="C77" s="19">
        <f ca="1">IF(A77=0,0,A77-OFFSET(Catégories!$D$18,0,B77-1,,))</f>
        <v>0</v>
      </c>
      <c r="F77" s="1">
        <f ca="1">IF(A77=0,0,INDEX(Catégories!$D$20:$R$20,1,'Echantillon (8)'!B77))</f>
        <v>0</v>
      </c>
      <c r="G77" s="1">
        <f ca="1">IF(A77=0,0,INDEX(OFFSET(Catégories!$D$21:$D$31,0,0,10,Catégories!$C$17),'Echantillon (8)'!C77,'Echantillon (8)'!B77))</f>
        <v>0</v>
      </c>
      <c r="I77" s="41">
        <v>0</v>
      </c>
      <c r="J77" s="41">
        <v>0</v>
      </c>
      <c r="K77" s="41">
        <f t="shared" si="7"/>
        <v>0</v>
      </c>
      <c r="L77" s="6"/>
      <c r="M77" s="38">
        <f t="shared" si="8"/>
        <v>0</v>
      </c>
      <c r="N77" s="38"/>
      <c r="O77" s="38">
        <f t="shared" si="9"/>
        <v>0</v>
      </c>
      <c r="Q77" s="41">
        <v>0</v>
      </c>
      <c r="R77" s="41">
        <v>0</v>
      </c>
      <c r="S77" s="41">
        <f t="shared" si="10"/>
        <v>0</v>
      </c>
      <c r="T77" s="6"/>
      <c r="U77" s="38">
        <f t="shared" si="11"/>
        <v>0</v>
      </c>
      <c r="V77" s="38"/>
      <c r="W77" s="38">
        <f t="shared" si="12"/>
        <v>0</v>
      </c>
      <c r="Y77" s="41">
        <v>0</v>
      </c>
      <c r="Z77" s="41">
        <v>0</v>
      </c>
      <c r="AA77" s="41">
        <f t="shared" si="13"/>
        <v>0</v>
      </c>
      <c r="AB77" s="6"/>
      <c r="AC77" s="38">
        <f t="shared" si="14"/>
        <v>0</v>
      </c>
      <c r="AD77" s="38"/>
      <c r="AE77" s="38">
        <f t="shared" si="15"/>
        <v>0</v>
      </c>
      <c r="AH77" s="41">
        <f t="shared" si="16"/>
        <v>0</v>
      </c>
      <c r="AI77" s="41">
        <f t="shared" si="2"/>
        <v>0</v>
      </c>
      <c r="AJ77" s="41">
        <f t="shared" si="3"/>
        <v>0</v>
      </c>
      <c r="AK77" s="41">
        <f t="shared" ca="1" si="17"/>
        <v>0</v>
      </c>
      <c r="AL77" s="38">
        <f t="shared" ca="1" si="18"/>
        <v>0</v>
      </c>
      <c r="AO77" s="1">
        <f ca="1">IF(A77=0,0,INDEX(OFFSET(Catégories!$D$21:$D$31,0,0,10,Catégories!$C$17),'Echantillon (8)'!C77,'Echantillon (8)'!B77))</f>
        <v>0</v>
      </c>
      <c r="AP77" s="38">
        <f t="shared" ca="1" si="4"/>
        <v>0</v>
      </c>
      <c r="AT77" s="38">
        <f t="shared" ca="1" si="19"/>
        <v>0</v>
      </c>
      <c r="AW77" s="36"/>
      <c r="AX77" s="36"/>
      <c r="AY77" s="40">
        <f t="shared" si="20"/>
        <v>0</v>
      </c>
      <c r="BA77" s="9">
        <f t="shared" ca="1" si="5"/>
        <v>0</v>
      </c>
      <c r="BC77" s="10">
        <f t="shared" ca="1" si="27"/>
        <v>0</v>
      </c>
      <c r="BF77" s="38">
        <f t="shared" ca="1" si="21"/>
        <v>0</v>
      </c>
    </row>
    <row r="78" spans="1:58" x14ac:dyDescent="0.3">
      <c r="A78" s="53">
        <f t="shared" ca="1" si="22"/>
        <v>0</v>
      </c>
      <c r="B78" s="19">
        <f ca="1">IF(A78=0,0,HLOOKUP(A78-1,OFFSET(Catégories!$D$18:$D$19,0,0,2,Catégories!$C$17),2,TRUE))</f>
        <v>0</v>
      </c>
      <c r="C78" s="19">
        <f ca="1">IF(A78=0,0,A78-OFFSET(Catégories!$D$18,0,B78-1,,))</f>
        <v>0</v>
      </c>
      <c r="F78" s="1">
        <f ca="1">IF(A78=0,0,INDEX(Catégories!$D$20:$R$20,1,'Echantillon (8)'!B78))</f>
        <v>0</v>
      </c>
      <c r="G78" s="1">
        <f ca="1">IF(A78=0,0,INDEX(OFFSET(Catégories!$D$21:$D$31,0,0,10,Catégories!$C$17),'Echantillon (8)'!C78,'Echantillon (8)'!B78))</f>
        <v>0</v>
      </c>
      <c r="I78" s="41">
        <v>0</v>
      </c>
      <c r="J78" s="41">
        <v>0</v>
      </c>
      <c r="K78" s="41">
        <f t="shared" si="7"/>
        <v>0</v>
      </c>
      <c r="L78" s="6"/>
      <c r="M78" s="38">
        <f t="shared" si="8"/>
        <v>0</v>
      </c>
      <c r="N78" s="38"/>
      <c r="O78" s="38">
        <f t="shared" si="9"/>
        <v>0</v>
      </c>
      <c r="Q78" s="41">
        <v>0</v>
      </c>
      <c r="R78" s="41">
        <v>0</v>
      </c>
      <c r="S78" s="41">
        <f t="shared" si="10"/>
        <v>0</v>
      </c>
      <c r="T78" s="6"/>
      <c r="U78" s="38">
        <f t="shared" si="11"/>
        <v>0</v>
      </c>
      <c r="V78" s="38"/>
      <c r="W78" s="38">
        <f t="shared" si="12"/>
        <v>0</v>
      </c>
      <c r="Y78" s="41">
        <v>0</v>
      </c>
      <c r="Z78" s="41">
        <v>0</v>
      </c>
      <c r="AA78" s="41">
        <f t="shared" si="13"/>
        <v>0</v>
      </c>
      <c r="AB78" s="6"/>
      <c r="AC78" s="38">
        <f t="shared" si="14"/>
        <v>0</v>
      </c>
      <c r="AD78" s="38"/>
      <c r="AE78" s="38">
        <f t="shared" si="15"/>
        <v>0</v>
      </c>
      <c r="AH78" s="41">
        <f t="shared" si="16"/>
        <v>0</v>
      </c>
      <c r="AI78" s="41">
        <f t="shared" si="2"/>
        <v>0</v>
      </c>
      <c r="AJ78" s="41">
        <f t="shared" si="3"/>
        <v>0</v>
      </c>
      <c r="AK78" s="41">
        <f t="shared" ca="1" si="17"/>
        <v>0</v>
      </c>
      <c r="AL78" s="38">
        <f t="shared" ca="1" si="18"/>
        <v>0</v>
      </c>
      <c r="AO78" s="1">
        <f ca="1">IF(A78=0,0,INDEX(OFFSET(Catégories!$D$21:$D$31,0,0,10,Catégories!$C$17),'Echantillon (8)'!C78,'Echantillon (8)'!B78))</f>
        <v>0</v>
      </c>
      <c r="AP78" s="38">
        <f t="shared" ca="1" si="4"/>
        <v>0</v>
      </c>
      <c r="AT78" s="38">
        <f t="shared" ca="1" si="19"/>
        <v>0</v>
      </c>
      <c r="AW78" s="36"/>
      <c r="AX78" s="36"/>
      <c r="AY78" s="40">
        <f t="shared" si="20"/>
        <v>0</v>
      </c>
      <c r="BA78" s="9">
        <f t="shared" ca="1" si="5"/>
        <v>0</v>
      </c>
      <c r="BC78" s="10">
        <f t="shared" ca="1" si="27"/>
        <v>0</v>
      </c>
      <c r="BF78" s="38">
        <f t="shared" ca="1" si="21"/>
        <v>0</v>
      </c>
    </row>
    <row r="79" spans="1:58" x14ac:dyDescent="0.3">
      <c r="A79" s="53">
        <f t="shared" ca="1" si="22"/>
        <v>0</v>
      </c>
      <c r="B79" s="19">
        <f ca="1">IF(A79=0,0,HLOOKUP(A79-1,OFFSET(Catégories!$D$18:$D$19,0,0,2,Catégories!$C$17),2,TRUE))</f>
        <v>0</v>
      </c>
      <c r="C79" s="19">
        <f ca="1">IF(A79=0,0,A79-OFFSET(Catégories!$D$18,0,B79-1,,))</f>
        <v>0</v>
      </c>
      <c r="F79" s="1">
        <f ca="1">IF(A79=0,0,INDEX(Catégories!$D$20:$R$20,1,'Echantillon (8)'!B79))</f>
        <v>0</v>
      </c>
      <c r="G79" s="1">
        <f ca="1">IF(A79=0,0,INDEX(OFFSET(Catégories!$D$21:$D$31,0,0,10,Catégories!$C$17),'Echantillon (8)'!C79,'Echantillon (8)'!B79))</f>
        <v>0</v>
      </c>
      <c r="I79" s="41">
        <v>0</v>
      </c>
      <c r="J79" s="41">
        <v>0</v>
      </c>
      <c r="K79" s="41">
        <f t="shared" si="7"/>
        <v>0</v>
      </c>
      <c r="L79" s="6"/>
      <c r="M79" s="38">
        <f t="shared" si="8"/>
        <v>0</v>
      </c>
      <c r="N79" s="38"/>
      <c r="O79" s="38">
        <f t="shared" si="9"/>
        <v>0</v>
      </c>
      <c r="Q79" s="41">
        <v>0</v>
      </c>
      <c r="R79" s="41">
        <v>0</v>
      </c>
      <c r="S79" s="41">
        <f t="shared" si="10"/>
        <v>0</v>
      </c>
      <c r="T79" s="6"/>
      <c r="U79" s="38">
        <f t="shared" si="11"/>
        <v>0</v>
      </c>
      <c r="V79" s="38"/>
      <c r="W79" s="38">
        <f t="shared" si="12"/>
        <v>0</v>
      </c>
      <c r="Y79" s="41">
        <v>0</v>
      </c>
      <c r="Z79" s="41">
        <v>0</v>
      </c>
      <c r="AA79" s="41">
        <f t="shared" si="13"/>
        <v>0</v>
      </c>
      <c r="AB79" s="6"/>
      <c r="AC79" s="38">
        <f t="shared" si="14"/>
        <v>0</v>
      </c>
      <c r="AD79" s="38"/>
      <c r="AE79" s="38">
        <f t="shared" si="15"/>
        <v>0</v>
      </c>
      <c r="AH79" s="41">
        <f t="shared" si="16"/>
        <v>0</v>
      </c>
      <c r="AI79" s="41">
        <f t="shared" si="2"/>
        <v>0</v>
      </c>
      <c r="AJ79" s="41">
        <f t="shared" si="3"/>
        <v>0</v>
      </c>
      <c r="AK79" s="41">
        <f t="shared" ca="1" si="17"/>
        <v>0</v>
      </c>
      <c r="AL79" s="38">
        <f t="shared" ca="1" si="18"/>
        <v>0</v>
      </c>
      <c r="AO79" s="1">
        <f ca="1">IF(A79=0,0,INDEX(OFFSET(Catégories!$D$21:$D$31,0,0,10,Catégories!$C$17),'Echantillon (8)'!C79,'Echantillon (8)'!B79))</f>
        <v>0</v>
      </c>
      <c r="AP79" s="38">
        <f t="shared" ca="1" si="4"/>
        <v>0</v>
      </c>
      <c r="AT79" s="38">
        <f t="shared" ca="1" si="19"/>
        <v>0</v>
      </c>
      <c r="AW79" s="36"/>
      <c r="AX79" s="36"/>
      <c r="AY79" s="40">
        <f t="shared" si="20"/>
        <v>0</v>
      </c>
      <c r="BA79" s="9">
        <f t="shared" ca="1" si="5"/>
        <v>0</v>
      </c>
      <c r="BC79" s="10">
        <f t="shared" ca="1" si="27"/>
        <v>0</v>
      </c>
      <c r="BF79" s="38">
        <f t="shared" ca="1" si="21"/>
        <v>0</v>
      </c>
    </row>
    <row r="80" spans="1:58" x14ac:dyDescent="0.3">
      <c r="A80" s="53">
        <f t="shared" ca="1" si="22"/>
        <v>0</v>
      </c>
      <c r="B80" s="19">
        <f ca="1">IF(A80=0,0,HLOOKUP(A80-1,OFFSET(Catégories!$D$18:$D$19,0,0,2,Catégories!$C$17),2,TRUE))</f>
        <v>0</v>
      </c>
      <c r="C80" s="19">
        <f ca="1">IF(A80=0,0,A80-OFFSET(Catégories!$D$18,0,B80-1,,))</f>
        <v>0</v>
      </c>
      <c r="F80" s="1">
        <f ca="1">IF(A80=0,0,INDEX(Catégories!$D$20:$R$20,1,'Echantillon (8)'!B80))</f>
        <v>0</v>
      </c>
      <c r="G80" s="1">
        <f ca="1">IF(A80=0,0,INDEX(OFFSET(Catégories!$D$21:$D$31,0,0,10,Catégories!$C$17),'Echantillon (8)'!C80,'Echantillon (8)'!B80))</f>
        <v>0</v>
      </c>
      <c r="I80" s="41">
        <v>0</v>
      </c>
      <c r="J80" s="41">
        <v>0</v>
      </c>
      <c r="K80" s="41">
        <f t="shared" si="7"/>
        <v>0</v>
      </c>
      <c r="L80" s="6"/>
      <c r="M80" s="38">
        <f t="shared" si="8"/>
        <v>0</v>
      </c>
      <c r="N80" s="38"/>
      <c r="O80" s="38">
        <f t="shared" si="9"/>
        <v>0</v>
      </c>
      <c r="Q80" s="41">
        <v>0</v>
      </c>
      <c r="R80" s="41">
        <v>0</v>
      </c>
      <c r="S80" s="41">
        <f t="shared" si="10"/>
        <v>0</v>
      </c>
      <c r="T80" s="6"/>
      <c r="U80" s="38">
        <f t="shared" si="11"/>
        <v>0</v>
      </c>
      <c r="V80" s="38"/>
      <c r="W80" s="38">
        <f t="shared" si="12"/>
        <v>0</v>
      </c>
      <c r="Y80" s="41">
        <v>0</v>
      </c>
      <c r="Z80" s="41">
        <v>0</v>
      </c>
      <c r="AA80" s="41">
        <f t="shared" si="13"/>
        <v>0</v>
      </c>
      <c r="AB80" s="6"/>
      <c r="AC80" s="38">
        <f t="shared" si="14"/>
        <v>0</v>
      </c>
      <c r="AD80" s="38"/>
      <c r="AE80" s="38">
        <f t="shared" si="15"/>
        <v>0</v>
      </c>
      <c r="AH80" s="41">
        <f t="shared" si="16"/>
        <v>0</v>
      </c>
      <c r="AI80" s="41">
        <f t="shared" si="2"/>
        <v>0</v>
      </c>
      <c r="AJ80" s="41">
        <f t="shared" si="3"/>
        <v>0</v>
      </c>
      <c r="AK80" s="41">
        <f t="shared" ca="1" si="17"/>
        <v>0</v>
      </c>
      <c r="AL80" s="38">
        <f t="shared" ca="1" si="18"/>
        <v>0</v>
      </c>
      <c r="AO80" s="1">
        <f ca="1">IF(A80=0,0,INDEX(OFFSET(Catégories!$D$21:$D$31,0,0,10,Catégories!$C$17),'Echantillon (8)'!C80,'Echantillon (8)'!B80))</f>
        <v>0</v>
      </c>
      <c r="AP80" s="38">
        <f t="shared" ca="1" si="4"/>
        <v>0</v>
      </c>
      <c r="AT80" s="38">
        <f t="shared" ca="1" si="19"/>
        <v>0</v>
      </c>
      <c r="AW80" s="36"/>
      <c r="AX80" s="36"/>
      <c r="AY80" s="40">
        <f t="shared" si="20"/>
        <v>0</v>
      </c>
      <c r="BA80" s="9">
        <f t="shared" ca="1" si="5"/>
        <v>0</v>
      </c>
      <c r="BC80" s="10">
        <f t="shared" ca="1" si="27"/>
        <v>0</v>
      </c>
      <c r="BF80" s="38">
        <f t="shared" ca="1" si="21"/>
        <v>0</v>
      </c>
    </row>
    <row r="81" spans="1:67" x14ac:dyDescent="0.3">
      <c r="A81" s="53">
        <f t="shared" ca="1" si="22"/>
        <v>0</v>
      </c>
      <c r="B81" s="19">
        <f ca="1">IF(A81=0,0,HLOOKUP(A81-1,OFFSET(Catégories!$D$18:$D$19,0,0,2,Catégories!$C$17),2,TRUE))</f>
        <v>0</v>
      </c>
      <c r="C81" s="19">
        <f ca="1">IF(A81=0,0,A81-OFFSET(Catégories!$D$18,0,B81-1,,))</f>
        <v>0</v>
      </c>
      <c r="F81" s="1">
        <f ca="1">IF(A81=0,0,INDEX(Catégories!$D$20:$R$20,1,'Echantillon (8)'!B81))</f>
        <v>0</v>
      </c>
      <c r="G81" s="1">
        <f ca="1">IF(A81=0,0,INDEX(OFFSET(Catégories!$D$21:$D$31,0,0,10,Catégories!$C$17),'Echantillon (8)'!C81,'Echantillon (8)'!B81))</f>
        <v>0</v>
      </c>
      <c r="I81" s="41">
        <v>0</v>
      </c>
      <c r="J81" s="41">
        <v>0</v>
      </c>
      <c r="K81" s="41">
        <f t="shared" si="7"/>
        <v>0</v>
      </c>
      <c r="L81" s="6"/>
      <c r="M81" s="38">
        <f t="shared" si="8"/>
        <v>0</v>
      </c>
      <c r="N81" s="38"/>
      <c r="O81" s="38">
        <f t="shared" si="9"/>
        <v>0</v>
      </c>
      <c r="Q81" s="41">
        <v>0</v>
      </c>
      <c r="R81" s="41">
        <v>0</v>
      </c>
      <c r="S81" s="41">
        <f t="shared" si="10"/>
        <v>0</v>
      </c>
      <c r="T81" s="6"/>
      <c r="U81" s="38">
        <f t="shared" si="11"/>
        <v>0</v>
      </c>
      <c r="V81" s="38"/>
      <c r="W81" s="38">
        <f t="shared" si="12"/>
        <v>0</v>
      </c>
      <c r="Y81" s="41">
        <v>0</v>
      </c>
      <c r="Z81" s="41">
        <v>0</v>
      </c>
      <c r="AA81" s="41">
        <f t="shared" si="13"/>
        <v>0</v>
      </c>
      <c r="AB81" s="6"/>
      <c r="AC81" s="38">
        <f t="shared" si="14"/>
        <v>0</v>
      </c>
      <c r="AD81" s="38"/>
      <c r="AE81" s="38">
        <f t="shared" si="15"/>
        <v>0</v>
      </c>
      <c r="AH81" s="41">
        <f t="shared" si="16"/>
        <v>0</v>
      </c>
      <c r="AI81" s="41">
        <f t="shared" si="2"/>
        <v>0</v>
      </c>
      <c r="AJ81" s="41">
        <f t="shared" si="3"/>
        <v>0</v>
      </c>
      <c r="AK81" s="41">
        <f t="shared" ca="1" si="17"/>
        <v>0</v>
      </c>
      <c r="AL81" s="38">
        <f t="shared" ca="1" si="18"/>
        <v>0</v>
      </c>
      <c r="AO81" s="1">
        <f ca="1">IF(A81=0,0,INDEX(OFFSET(Catégories!$D$21:$D$31,0,0,10,Catégories!$C$17),'Echantillon (8)'!C81,'Echantillon (8)'!B81))</f>
        <v>0</v>
      </c>
      <c r="AP81" s="38">
        <f t="shared" ca="1" si="4"/>
        <v>0</v>
      </c>
      <c r="AT81" s="38">
        <f t="shared" ca="1" si="19"/>
        <v>0</v>
      </c>
      <c r="AW81" s="36"/>
      <c r="AX81" s="36"/>
      <c r="AY81" s="40">
        <f t="shared" si="20"/>
        <v>0</v>
      </c>
      <c r="BA81" s="9">
        <f t="shared" ca="1" si="5"/>
        <v>0</v>
      </c>
      <c r="BC81" s="10">
        <f t="shared" ca="1" si="27"/>
        <v>0</v>
      </c>
      <c r="BF81" s="38">
        <f t="shared" ca="1" si="21"/>
        <v>0</v>
      </c>
    </row>
    <row r="82" spans="1:67" x14ac:dyDescent="0.3">
      <c r="A82" s="53">
        <f t="shared" ca="1" si="22"/>
        <v>0</v>
      </c>
      <c r="B82" s="19">
        <f ca="1">IF(A82=0,0,HLOOKUP(A82-1,OFFSET(Catégories!$D$18:$D$19,0,0,2,Catégories!$C$17),2,TRUE))</f>
        <v>0</v>
      </c>
      <c r="C82" s="19">
        <f ca="1">IF(A82=0,0,A82-OFFSET(Catégories!$D$18,0,B82-1,,))</f>
        <v>0</v>
      </c>
      <c r="F82" s="1">
        <f ca="1">IF(A82=0,0,INDEX(Catégories!$D$20:$R$20,1,'Echantillon (8)'!B82))</f>
        <v>0</v>
      </c>
      <c r="G82" s="1">
        <f ca="1">IF(A82=0,0,INDEX(OFFSET(Catégories!$D$21:$D$31,0,0,10,Catégories!$C$17),'Echantillon (8)'!C82,'Echantillon (8)'!B82))</f>
        <v>0</v>
      </c>
      <c r="I82" s="41">
        <v>0</v>
      </c>
      <c r="J82" s="41">
        <v>0</v>
      </c>
      <c r="K82" s="41">
        <f t="shared" si="7"/>
        <v>0</v>
      </c>
      <c r="L82" s="6"/>
      <c r="M82" s="38">
        <f t="shared" si="8"/>
        <v>0</v>
      </c>
      <c r="N82" s="38"/>
      <c r="O82" s="38">
        <f t="shared" si="9"/>
        <v>0</v>
      </c>
      <c r="Q82" s="41">
        <v>0</v>
      </c>
      <c r="R82" s="41">
        <v>0</v>
      </c>
      <c r="S82" s="41">
        <f t="shared" si="10"/>
        <v>0</v>
      </c>
      <c r="T82" s="6"/>
      <c r="U82" s="38">
        <f t="shared" si="11"/>
        <v>0</v>
      </c>
      <c r="V82" s="38"/>
      <c r="W82" s="38">
        <f t="shared" si="12"/>
        <v>0</v>
      </c>
      <c r="Y82" s="41">
        <v>0</v>
      </c>
      <c r="Z82" s="41">
        <v>0</v>
      </c>
      <c r="AA82" s="41">
        <f t="shared" si="13"/>
        <v>0</v>
      </c>
      <c r="AB82" s="6"/>
      <c r="AC82" s="38">
        <f t="shared" si="14"/>
        <v>0</v>
      </c>
      <c r="AD82" s="38"/>
      <c r="AE82" s="38">
        <f t="shared" si="15"/>
        <v>0</v>
      </c>
      <c r="AH82" s="41">
        <f t="shared" si="16"/>
        <v>0</v>
      </c>
      <c r="AI82" s="41">
        <f t="shared" si="2"/>
        <v>0</v>
      </c>
      <c r="AJ82" s="41">
        <f t="shared" si="3"/>
        <v>0</v>
      </c>
      <c r="AK82" s="41">
        <f t="shared" ca="1" si="17"/>
        <v>0</v>
      </c>
      <c r="AL82" s="38">
        <f t="shared" ca="1" si="18"/>
        <v>0</v>
      </c>
      <c r="AO82" s="1">
        <f ca="1">IF(A82=0,0,INDEX(OFFSET(Catégories!$D$21:$D$31,0,0,10,Catégories!$C$17),'Echantillon (8)'!C82,'Echantillon (8)'!B82))</f>
        <v>0</v>
      </c>
      <c r="AP82" s="38">
        <f t="shared" ca="1" si="4"/>
        <v>0</v>
      </c>
      <c r="AT82" s="38">
        <f t="shared" ca="1" si="19"/>
        <v>0</v>
      </c>
      <c r="AW82" s="36"/>
      <c r="AX82" s="36"/>
      <c r="AY82" s="40">
        <f t="shared" si="20"/>
        <v>0</v>
      </c>
      <c r="BA82" s="9">
        <f t="shared" ca="1" si="5"/>
        <v>0</v>
      </c>
      <c r="BC82" s="10">
        <f t="shared" ca="1" si="27"/>
        <v>0</v>
      </c>
      <c r="BF82" s="38">
        <f t="shared" ca="1" si="21"/>
        <v>0</v>
      </c>
    </row>
    <row r="83" spans="1:67" x14ac:dyDescent="0.3">
      <c r="A83" s="53">
        <f t="shared" ca="1" si="22"/>
        <v>0</v>
      </c>
      <c r="B83" s="19">
        <f ca="1">IF(A83=0,0,HLOOKUP(A83-1,OFFSET(Catégories!$D$18:$D$19,0,0,2,Catégories!$C$17),2,TRUE))</f>
        <v>0</v>
      </c>
      <c r="C83" s="19">
        <f ca="1">IF(A83=0,0,A83-OFFSET(Catégories!$D$18,0,B83-1,,))</f>
        <v>0</v>
      </c>
      <c r="F83" s="1">
        <f ca="1">IF(A83=0,0,INDEX(Catégories!$D$20:$R$20,1,'Echantillon (8)'!B83))</f>
        <v>0</v>
      </c>
      <c r="G83" s="1">
        <f ca="1">IF(A83=0,0,INDEX(OFFSET(Catégories!$D$21:$D$31,0,0,10,Catégories!$C$17),'Echantillon (8)'!C83,'Echantillon (8)'!B83))</f>
        <v>0</v>
      </c>
      <c r="I83" s="41">
        <v>0</v>
      </c>
      <c r="J83" s="41">
        <v>0</v>
      </c>
      <c r="K83" s="41">
        <f t="shared" si="7"/>
        <v>0</v>
      </c>
      <c r="L83" s="6"/>
      <c r="M83" s="38">
        <f t="shared" si="8"/>
        <v>0</v>
      </c>
      <c r="N83" s="38"/>
      <c r="O83" s="38">
        <f t="shared" si="9"/>
        <v>0</v>
      </c>
      <c r="Q83" s="41">
        <v>0</v>
      </c>
      <c r="R83" s="41">
        <v>0</v>
      </c>
      <c r="S83" s="41">
        <f t="shared" si="10"/>
        <v>0</v>
      </c>
      <c r="T83" s="6"/>
      <c r="U83" s="38">
        <f t="shared" si="11"/>
        <v>0</v>
      </c>
      <c r="V83" s="38"/>
      <c r="W83" s="38">
        <f t="shared" si="12"/>
        <v>0</v>
      </c>
      <c r="Y83" s="41">
        <v>0</v>
      </c>
      <c r="Z83" s="41">
        <v>0</v>
      </c>
      <c r="AA83" s="41">
        <f t="shared" si="13"/>
        <v>0</v>
      </c>
      <c r="AB83" s="6"/>
      <c r="AC83" s="38">
        <f t="shared" si="14"/>
        <v>0</v>
      </c>
      <c r="AD83" s="38"/>
      <c r="AE83" s="38">
        <f t="shared" si="15"/>
        <v>0</v>
      </c>
      <c r="AH83" s="41">
        <f t="shared" si="16"/>
        <v>0</v>
      </c>
      <c r="AI83" s="41">
        <f t="shared" si="2"/>
        <v>0</v>
      </c>
      <c r="AJ83" s="41">
        <f t="shared" si="3"/>
        <v>0</v>
      </c>
      <c r="AK83" s="41">
        <f t="shared" ca="1" si="17"/>
        <v>0</v>
      </c>
      <c r="AL83" s="38">
        <f t="shared" ca="1" si="18"/>
        <v>0</v>
      </c>
      <c r="AO83" s="1">
        <f ca="1">IF(A83=0,0,INDEX(OFFSET(Catégories!$D$21:$D$31,0,0,10,Catégories!$C$17),'Echantillon (8)'!C83,'Echantillon (8)'!B83))</f>
        <v>0</v>
      </c>
      <c r="AP83" s="38">
        <f t="shared" ca="1" si="4"/>
        <v>0</v>
      </c>
      <c r="AT83" s="38">
        <f t="shared" ca="1" si="19"/>
        <v>0</v>
      </c>
      <c r="AW83" s="36"/>
      <c r="AX83" s="36"/>
      <c r="AY83" s="40">
        <f t="shared" si="20"/>
        <v>0</v>
      </c>
      <c r="BA83" s="9">
        <f t="shared" ca="1" si="5"/>
        <v>0</v>
      </c>
      <c r="BC83" s="10">
        <f t="shared" ca="1" si="27"/>
        <v>0</v>
      </c>
      <c r="BF83" s="38">
        <f t="shared" ca="1" si="21"/>
        <v>0</v>
      </c>
    </row>
    <row r="84" spans="1:67" x14ac:dyDescent="0.3">
      <c r="A84" s="53">
        <f t="shared" ca="1" si="22"/>
        <v>0</v>
      </c>
      <c r="B84" s="19">
        <f ca="1">IF(A84=0,0,HLOOKUP(A84-1,OFFSET(Catégories!$D$18:$D$19,0,0,2,Catégories!$C$17),2,TRUE))</f>
        <v>0</v>
      </c>
      <c r="C84" s="19">
        <f ca="1">IF(A84=0,0,A84-OFFSET(Catégories!$D$18,0,B84-1,,))</f>
        <v>0</v>
      </c>
      <c r="F84" s="1">
        <f ca="1">IF(A84=0,0,INDEX(Catégories!$D$20:$R$20,1,'Echantillon (8)'!B84))</f>
        <v>0</v>
      </c>
      <c r="G84" s="1">
        <f ca="1">IF(A84=0,0,INDEX(OFFSET(Catégories!$D$21:$D$31,0,0,10,Catégories!$C$17),'Echantillon (8)'!C84,'Echantillon (8)'!B84))</f>
        <v>0</v>
      </c>
      <c r="I84" s="41">
        <v>0</v>
      </c>
      <c r="J84" s="41">
        <v>0</v>
      </c>
      <c r="K84" s="41">
        <f t="shared" si="7"/>
        <v>0</v>
      </c>
      <c r="L84" s="6"/>
      <c r="M84" s="38">
        <f t="shared" si="8"/>
        <v>0</v>
      </c>
      <c r="N84" s="38"/>
      <c r="O84" s="38">
        <f t="shared" si="9"/>
        <v>0</v>
      </c>
      <c r="Q84" s="41">
        <v>0</v>
      </c>
      <c r="R84" s="41">
        <v>0</v>
      </c>
      <c r="S84" s="41">
        <f t="shared" si="10"/>
        <v>0</v>
      </c>
      <c r="T84" s="6"/>
      <c r="U84" s="38">
        <f t="shared" si="11"/>
        <v>0</v>
      </c>
      <c r="V84" s="38"/>
      <c r="W84" s="38">
        <f t="shared" si="12"/>
        <v>0</v>
      </c>
      <c r="Y84" s="41">
        <v>0</v>
      </c>
      <c r="Z84" s="41">
        <v>0</v>
      </c>
      <c r="AA84" s="41">
        <f t="shared" si="13"/>
        <v>0</v>
      </c>
      <c r="AB84" s="6"/>
      <c r="AC84" s="38">
        <f t="shared" si="14"/>
        <v>0</v>
      </c>
      <c r="AD84" s="38"/>
      <c r="AE84" s="38">
        <f t="shared" si="15"/>
        <v>0</v>
      </c>
      <c r="AH84" s="41">
        <f t="shared" si="16"/>
        <v>0</v>
      </c>
      <c r="AI84" s="41">
        <f t="shared" si="2"/>
        <v>0</v>
      </c>
      <c r="AJ84" s="41">
        <f t="shared" si="3"/>
        <v>0</v>
      </c>
      <c r="AK84" s="41">
        <f t="shared" ca="1" si="17"/>
        <v>0</v>
      </c>
      <c r="AL84" s="38">
        <f t="shared" ca="1" si="18"/>
        <v>0</v>
      </c>
      <c r="AO84" s="1">
        <f ca="1">IF(A84=0,0,INDEX(OFFSET(Catégories!$D$21:$D$31,0,0,10,Catégories!$C$17),'Echantillon (8)'!C84,'Echantillon (8)'!B84))</f>
        <v>0</v>
      </c>
      <c r="AP84" s="38">
        <f t="shared" ca="1" si="4"/>
        <v>0</v>
      </c>
      <c r="AT84" s="38">
        <f t="shared" ca="1" si="19"/>
        <v>0</v>
      </c>
      <c r="AW84" s="36"/>
      <c r="AX84" s="36"/>
      <c r="AY84" s="40">
        <f t="shared" si="20"/>
        <v>0</v>
      </c>
      <c r="BA84" s="9">
        <f t="shared" ca="1" si="5"/>
        <v>0</v>
      </c>
      <c r="BC84" s="10">
        <f t="shared" ca="1" si="27"/>
        <v>0</v>
      </c>
      <c r="BF84" s="38">
        <f t="shared" ca="1" si="21"/>
        <v>0</v>
      </c>
    </row>
    <row r="85" spans="1:67" x14ac:dyDescent="0.3">
      <c r="A85" s="53">
        <f t="shared" ca="1" si="22"/>
        <v>0</v>
      </c>
      <c r="B85" s="19">
        <f ca="1">IF(A85=0,0,HLOOKUP(A85-1,OFFSET(Catégories!$D$18:$D$19,0,0,2,Catégories!$C$17),2,TRUE))</f>
        <v>0</v>
      </c>
      <c r="C85" s="19">
        <f ca="1">IF(A85=0,0,A85-OFFSET(Catégories!$D$18,0,B85-1,,))</f>
        <v>0</v>
      </c>
      <c r="F85" s="1">
        <f ca="1">IF(A85=0,0,INDEX(Catégories!$D$20:$R$20,1,'Echantillon (8)'!B85))</f>
        <v>0</v>
      </c>
      <c r="G85" s="1">
        <f ca="1">IF(A85=0,0,INDEX(OFFSET(Catégories!$D$21:$D$31,0,0,10,Catégories!$C$17),'Echantillon (8)'!C85,'Echantillon (8)'!B85))</f>
        <v>0</v>
      </c>
      <c r="I85" s="41">
        <v>0</v>
      </c>
      <c r="J85" s="41">
        <v>0</v>
      </c>
      <c r="K85" s="41">
        <f t="shared" si="7"/>
        <v>0</v>
      </c>
      <c r="L85" s="6"/>
      <c r="M85" s="38">
        <f t="shared" si="8"/>
        <v>0</v>
      </c>
      <c r="N85" s="38"/>
      <c r="O85" s="38">
        <f t="shared" si="9"/>
        <v>0</v>
      </c>
      <c r="Q85" s="41">
        <v>0</v>
      </c>
      <c r="R85" s="41">
        <v>0</v>
      </c>
      <c r="S85" s="41">
        <f t="shared" si="10"/>
        <v>0</v>
      </c>
      <c r="T85" s="6"/>
      <c r="U85" s="38">
        <f t="shared" si="11"/>
        <v>0</v>
      </c>
      <c r="V85" s="38"/>
      <c r="W85" s="38">
        <f t="shared" si="12"/>
        <v>0</v>
      </c>
      <c r="Y85" s="41">
        <v>0</v>
      </c>
      <c r="Z85" s="41">
        <v>0</v>
      </c>
      <c r="AA85" s="41">
        <f t="shared" si="13"/>
        <v>0</v>
      </c>
      <c r="AB85" s="6"/>
      <c r="AC85" s="38">
        <f t="shared" si="14"/>
        <v>0</v>
      </c>
      <c r="AD85" s="38"/>
      <c r="AE85" s="38">
        <f t="shared" si="15"/>
        <v>0</v>
      </c>
      <c r="AH85" s="41">
        <f t="shared" si="16"/>
        <v>0</v>
      </c>
      <c r="AI85" s="41">
        <f t="shared" si="2"/>
        <v>0</v>
      </c>
      <c r="AJ85" s="41">
        <f t="shared" si="3"/>
        <v>0</v>
      </c>
      <c r="AK85" s="41">
        <f t="shared" ca="1" si="17"/>
        <v>0</v>
      </c>
      <c r="AL85" s="38">
        <f t="shared" ca="1" si="18"/>
        <v>0</v>
      </c>
      <c r="AO85" s="1">
        <f ca="1">IF(A85=0,0,INDEX(OFFSET(Catégories!$D$21:$D$31,0,0,10,Catégories!$C$17),'Echantillon (8)'!C85,'Echantillon (8)'!B85))</f>
        <v>0</v>
      </c>
      <c r="AP85" s="38">
        <f t="shared" ca="1" si="4"/>
        <v>0</v>
      </c>
      <c r="AT85" s="38">
        <f t="shared" ca="1" si="19"/>
        <v>0</v>
      </c>
      <c r="AW85" s="36"/>
      <c r="AX85" s="36"/>
      <c r="AY85" s="40">
        <f t="shared" si="20"/>
        <v>0</v>
      </c>
      <c r="BA85" s="9">
        <f t="shared" ca="1" si="5"/>
        <v>0</v>
      </c>
      <c r="BC85" s="10">
        <f t="shared" ca="1" si="27"/>
        <v>0</v>
      </c>
      <c r="BF85" s="38">
        <f t="shared" ca="1" si="21"/>
        <v>0</v>
      </c>
    </row>
    <row r="86" spans="1:67" x14ac:dyDescent="0.3">
      <c r="A86" s="53">
        <f t="shared" ca="1" si="22"/>
        <v>0</v>
      </c>
      <c r="B86" s="19">
        <f ca="1">IF(A86=0,0,HLOOKUP(A86-1,OFFSET(Catégories!$D$18:$D$19,0,0,2,Catégories!$C$17),2,TRUE))</f>
        <v>0</v>
      </c>
      <c r="C86" s="19">
        <f ca="1">IF(A86=0,0,A86-OFFSET(Catégories!$D$18,0,B86-1,,))</f>
        <v>0</v>
      </c>
      <c r="F86" s="1">
        <f ca="1">IF(A86=0,0,INDEX(Catégories!$D$20:$R$20,1,'Echantillon (8)'!B86))</f>
        <v>0</v>
      </c>
      <c r="G86" s="1">
        <f ca="1">IF(A86=0,0,INDEX(OFFSET(Catégories!$D$21:$D$31,0,0,10,Catégories!$C$17),'Echantillon (8)'!C86,'Echantillon (8)'!B86))</f>
        <v>0</v>
      </c>
      <c r="I86" s="41">
        <v>0</v>
      </c>
      <c r="J86" s="41">
        <v>0</v>
      </c>
      <c r="K86" s="41">
        <f t="shared" si="7"/>
        <v>0</v>
      </c>
      <c r="L86" s="6"/>
      <c r="M86" s="38">
        <f t="shared" si="8"/>
        <v>0</v>
      </c>
      <c r="N86" s="38"/>
      <c r="O86" s="38">
        <f t="shared" si="9"/>
        <v>0</v>
      </c>
      <c r="Q86" s="41">
        <v>0</v>
      </c>
      <c r="R86" s="41">
        <v>0</v>
      </c>
      <c r="S86" s="41">
        <f t="shared" si="10"/>
        <v>0</v>
      </c>
      <c r="T86" s="6"/>
      <c r="U86" s="38">
        <f t="shared" si="11"/>
        <v>0</v>
      </c>
      <c r="V86" s="38"/>
      <c r="W86" s="38">
        <f t="shared" si="12"/>
        <v>0</v>
      </c>
      <c r="Y86" s="41">
        <v>0</v>
      </c>
      <c r="Z86" s="41">
        <v>0</v>
      </c>
      <c r="AA86" s="41">
        <f t="shared" si="13"/>
        <v>0</v>
      </c>
      <c r="AB86" s="6"/>
      <c r="AC86" s="38">
        <f t="shared" si="14"/>
        <v>0</v>
      </c>
      <c r="AD86" s="38"/>
      <c r="AE86" s="38">
        <f t="shared" si="15"/>
        <v>0</v>
      </c>
      <c r="AH86" s="41">
        <f t="shared" si="16"/>
        <v>0</v>
      </c>
      <c r="AI86" s="41">
        <f t="shared" ref="AI86:AI91" si="28">S86/($S$17/$G$15)/($G$12/($G$11-$K$17))</f>
        <v>0</v>
      </c>
      <c r="AJ86" s="41">
        <f t="shared" ref="AJ86:AJ91" si="29">(AA86/($AA$17/$G$16))/($G$12/($G$11-$K$17))</f>
        <v>0</v>
      </c>
      <c r="AK86" s="41">
        <f t="shared" ca="1" si="17"/>
        <v>0</v>
      </c>
      <c r="AL86" s="38">
        <f t="shared" ca="1" si="18"/>
        <v>0</v>
      </c>
      <c r="AO86" s="1">
        <f ca="1">IF(A86=0,0,INDEX(OFFSET(Catégories!$D$21:$D$31,0,0,10,Catégories!$C$17),'Echantillon (8)'!C86,'Echantillon (8)'!B86))</f>
        <v>0</v>
      </c>
      <c r="AP86" s="38">
        <f t="shared" ref="AP86:AP91" ca="1" si="30">IF($AK$20=0,0,AK86/$AK$20)</f>
        <v>0</v>
      </c>
      <c r="AT86" s="38">
        <f t="shared" ca="1" si="19"/>
        <v>0</v>
      </c>
      <c r="AW86" s="36"/>
      <c r="AX86" s="36"/>
      <c r="AY86" s="40">
        <f t="shared" si="20"/>
        <v>0</v>
      </c>
      <c r="BA86" s="9">
        <f t="shared" ref="BA86:BA91" ca="1" si="31">IF($AY$17=0,0,AY86/$AY$17)</f>
        <v>0</v>
      </c>
      <c r="BC86" s="10">
        <f t="shared" ref="BC86:BC91" ca="1" si="32">IF(AU86=$A$16,$G$18/($G$12/($G$11-$K$17)),(AY86/($AY$17/$G$17)/($G$12/($G$11-$K$17)))+SUMPRODUCT((AK$22:AK$91)*($B$22:$B$91=$AU86)))</f>
        <v>0</v>
      </c>
      <c r="BF86" s="38">
        <f t="shared" ca="1" si="21"/>
        <v>0</v>
      </c>
    </row>
    <row r="87" spans="1:67" x14ac:dyDescent="0.3">
      <c r="A87" s="53">
        <f t="shared" ca="1" si="22"/>
        <v>0</v>
      </c>
      <c r="B87" s="19">
        <f ca="1">IF(A87=0,0,HLOOKUP(A87-1,OFFSET(Catégories!$D$18:$D$19,0,0,2,Catégories!$C$17),2,TRUE))</f>
        <v>0</v>
      </c>
      <c r="C87" s="19">
        <f ca="1">IF(A87=0,0,A87-OFFSET(Catégories!$D$18,0,B87-1,,))</f>
        <v>0</v>
      </c>
      <c r="F87" s="1">
        <f ca="1">IF(A87=0,0,INDEX(Catégories!$D$20:$R$20,1,'Echantillon (8)'!B87))</f>
        <v>0</v>
      </c>
      <c r="G87" s="1">
        <f ca="1">IF(A87=0,0,INDEX(OFFSET(Catégories!$D$21:$D$31,0,0,10,Catégories!$C$17),'Echantillon (8)'!C87,'Echantillon (8)'!B87))</f>
        <v>0</v>
      </c>
      <c r="I87" s="41">
        <v>0</v>
      </c>
      <c r="J87" s="41">
        <v>0</v>
      </c>
      <c r="K87" s="41">
        <f t="shared" ref="K87:K91" si="33">I87-J87</f>
        <v>0</v>
      </c>
      <c r="L87" s="6"/>
      <c r="M87" s="38">
        <f t="shared" ref="M87:M91" si="34">IF(K87=0,0,K87/SUMPRODUCT((K$22:K$91)*($B$22:$B$91=$B87)))</f>
        <v>0</v>
      </c>
      <c r="N87" s="38"/>
      <c r="O87" s="38">
        <f t="shared" ref="O87:O91" si="35">IF(SUM(K$22:K$91)=0,0,K87/SUM(K$22:K$91))</f>
        <v>0</v>
      </c>
      <c r="Q87" s="41">
        <v>0</v>
      </c>
      <c r="R87" s="41">
        <v>0</v>
      </c>
      <c r="S87" s="41">
        <f t="shared" ref="S87:S91" si="36">Q87-R87</f>
        <v>0</v>
      </c>
      <c r="T87" s="6"/>
      <c r="U87" s="38">
        <f t="shared" ref="U87:U91" si="37">IF(S87=0,0,S87/SUMPRODUCT((S$22:S$91)*($B$22:$B$91=$B87)))</f>
        <v>0</v>
      </c>
      <c r="V87" s="38"/>
      <c r="W87" s="38">
        <f t="shared" ref="W87:W91" si="38">IF(SUM(S$22:S$91)=0,0,S87/SUM(S$22:S$91))</f>
        <v>0</v>
      </c>
      <c r="Y87" s="41">
        <v>0</v>
      </c>
      <c r="Z87" s="41">
        <v>0</v>
      </c>
      <c r="AA87" s="41">
        <f t="shared" ref="AA87:AA91" si="39">Y87-Z87</f>
        <v>0</v>
      </c>
      <c r="AB87" s="6"/>
      <c r="AC87" s="38">
        <f t="shared" ref="AC87:AC91" si="40">IF(AA87=0,0,AA87/SUMPRODUCT((AA$22:AA$91)*($B$22:$B$91=$B87)))</f>
        <v>0</v>
      </c>
      <c r="AD87" s="38"/>
      <c r="AE87" s="38">
        <f t="shared" ref="AE87:AE91" si="41">IF(SUM(AA$22:AA$91)=0,0,AA87/SUM(AA$22:AA$91))</f>
        <v>0</v>
      </c>
      <c r="AH87" s="41">
        <f t="shared" ref="AH87:AH91" si="42">K87</f>
        <v>0</v>
      </c>
      <c r="AI87" s="41">
        <f t="shared" si="28"/>
        <v>0</v>
      </c>
      <c r="AJ87" s="41">
        <f t="shared" si="29"/>
        <v>0</v>
      </c>
      <c r="AK87" s="41">
        <f t="shared" ref="AK87:AK91" ca="1" si="43">IF($B87=$A$16,$AL$18,AH87+AI87+AJ87)</f>
        <v>0</v>
      </c>
      <c r="AL87" s="38">
        <f t="shared" ref="AL87:AL91" ca="1" si="44">IF(AK87=0,0,AK87/SUMPRODUCT((AK$22:AK$91)*($B$22:$B$91=$B87)))</f>
        <v>0</v>
      </c>
      <c r="AO87" s="1">
        <f ca="1">IF(A87=0,0,INDEX(OFFSET(Catégories!$D$21:$D$31,0,0,10,Catégories!$C$17),'Echantillon (8)'!C87,'Echantillon (8)'!B87))</f>
        <v>0</v>
      </c>
      <c r="AP87" s="38">
        <f t="shared" ca="1" si="30"/>
        <v>0</v>
      </c>
      <c r="AT87" s="38">
        <f t="shared" ref="AT87:AT91" ca="1" si="45">SUMPRODUCT((AP$22:AP$91)*($B$22:$B$91=$AR87))</f>
        <v>0</v>
      </c>
      <c r="AW87" s="36"/>
      <c r="AX87" s="36"/>
      <c r="AY87" s="40">
        <f t="shared" ref="AY87:AY91" si="46">AW87-AX87</f>
        <v>0</v>
      </c>
      <c r="BA87" s="9">
        <f t="shared" ca="1" si="31"/>
        <v>0</v>
      </c>
      <c r="BC87" s="10">
        <f t="shared" ca="1" si="32"/>
        <v>0</v>
      </c>
      <c r="BF87" s="38">
        <f t="shared" ref="BF87:BF91" ca="1" si="47">BC87/$BC$18</f>
        <v>0</v>
      </c>
    </row>
    <row r="88" spans="1:67" x14ac:dyDescent="0.3">
      <c r="A88" s="53">
        <f t="shared" ref="A88:A91" ca="1" si="48">IF(OR(A87=$A$18,A87=0)=TRUE,0,A87+1)</f>
        <v>0</v>
      </c>
      <c r="B88" s="19">
        <f ca="1">IF(A88=0,0,HLOOKUP(A88-1,OFFSET(Catégories!$D$18:$D$19,0,0,2,Catégories!$C$17),2,TRUE))</f>
        <v>0</v>
      </c>
      <c r="C88" s="19">
        <f ca="1">IF(A88=0,0,A88-OFFSET(Catégories!$D$18,0,B88-1,,))</f>
        <v>0</v>
      </c>
      <c r="F88" s="1">
        <f ca="1">IF(A88=0,0,INDEX(Catégories!$D$20:$R$20,1,'Echantillon (8)'!B88))</f>
        <v>0</v>
      </c>
      <c r="G88" s="1">
        <f ca="1">IF(A88=0,0,INDEX(OFFSET(Catégories!$D$21:$D$31,0,0,10,Catégories!$C$17),'Echantillon (8)'!C88,'Echantillon (8)'!B88))</f>
        <v>0</v>
      </c>
      <c r="I88" s="41">
        <v>0</v>
      </c>
      <c r="J88" s="41">
        <v>0</v>
      </c>
      <c r="K88" s="41">
        <f t="shared" si="33"/>
        <v>0</v>
      </c>
      <c r="L88" s="6"/>
      <c r="M88" s="38">
        <f t="shared" si="34"/>
        <v>0</v>
      </c>
      <c r="N88" s="38"/>
      <c r="O88" s="38">
        <f t="shared" si="35"/>
        <v>0</v>
      </c>
      <c r="Q88" s="41">
        <v>0</v>
      </c>
      <c r="R88" s="41">
        <v>0</v>
      </c>
      <c r="S88" s="41">
        <f t="shared" si="36"/>
        <v>0</v>
      </c>
      <c r="T88" s="6"/>
      <c r="U88" s="38">
        <f t="shared" si="37"/>
        <v>0</v>
      </c>
      <c r="V88" s="38"/>
      <c r="W88" s="38">
        <f t="shared" si="38"/>
        <v>0</v>
      </c>
      <c r="Y88" s="41">
        <v>0</v>
      </c>
      <c r="Z88" s="41">
        <v>0</v>
      </c>
      <c r="AA88" s="41">
        <f t="shared" si="39"/>
        <v>0</v>
      </c>
      <c r="AB88" s="6"/>
      <c r="AC88" s="38">
        <f t="shared" si="40"/>
        <v>0</v>
      </c>
      <c r="AD88" s="38"/>
      <c r="AE88" s="38">
        <f t="shared" si="41"/>
        <v>0</v>
      </c>
      <c r="AH88" s="41">
        <f t="shared" si="42"/>
        <v>0</v>
      </c>
      <c r="AI88" s="41">
        <f t="shared" si="28"/>
        <v>0</v>
      </c>
      <c r="AJ88" s="41">
        <f t="shared" si="29"/>
        <v>0</v>
      </c>
      <c r="AK88" s="41">
        <f t="shared" ca="1" si="43"/>
        <v>0</v>
      </c>
      <c r="AL88" s="38">
        <f t="shared" ca="1" si="44"/>
        <v>0</v>
      </c>
      <c r="AO88" s="1">
        <f ca="1">IF(A88=0,0,INDEX(OFFSET(Catégories!$D$21:$D$31,0,0,10,Catégories!$C$17),'Echantillon (8)'!C88,'Echantillon (8)'!B88))</f>
        <v>0</v>
      </c>
      <c r="AP88" s="38">
        <f t="shared" ca="1" si="30"/>
        <v>0</v>
      </c>
      <c r="AT88" s="38">
        <f t="shared" ca="1" si="45"/>
        <v>0</v>
      </c>
      <c r="AW88" s="36"/>
      <c r="AX88" s="36"/>
      <c r="AY88" s="40">
        <f t="shared" si="46"/>
        <v>0</v>
      </c>
      <c r="BA88" s="9">
        <f t="shared" ca="1" si="31"/>
        <v>0</v>
      </c>
      <c r="BC88" s="10">
        <f t="shared" ca="1" si="32"/>
        <v>0</v>
      </c>
      <c r="BF88" s="38">
        <f t="shared" ca="1" si="47"/>
        <v>0</v>
      </c>
    </row>
    <row r="89" spans="1:67" x14ac:dyDescent="0.3">
      <c r="A89" s="53">
        <f t="shared" ca="1" si="48"/>
        <v>0</v>
      </c>
      <c r="B89" s="19">
        <f ca="1">IF(A89=0,0,HLOOKUP(A89-1,OFFSET(Catégories!$D$18:$D$19,0,0,2,Catégories!$C$17),2,TRUE))</f>
        <v>0</v>
      </c>
      <c r="C89" s="19">
        <f ca="1">IF(A89=0,0,A89-OFFSET(Catégories!$D$18,0,B89-1,,))</f>
        <v>0</v>
      </c>
      <c r="F89" s="1">
        <f ca="1">IF(A89=0,0,INDEX(Catégories!$D$20:$R$20,1,'Echantillon (8)'!B89))</f>
        <v>0</v>
      </c>
      <c r="G89" s="1">
        <f ca="1">IF(A89=0,0,INDEX(OFFSET(Catégories!$D$21:$D$31,0,0,10,Catégories!$C$17),'Echantillon (8)'!C89,'Echantillon (8)'!B89))</f>
        <v>0</v>
      </c>
      <c r="I89" s="41">
        <v>0</v>
      </c>
      <c r="J89" s="41">
        <v>0</v>
      </c>
      <c r="K89" s="41">
        <f t="shared" si="33"/>
        <v>0</v>
      </c>
      <c r="L89" s="6"/>
      <c r="M89" s="38">
        <f t="shared" si="34"/>
        <v>0</v>
      </c>
      <c r="N89" s="38"/>
      <c r="O89" s="38">
        <f t="shared" si="35"/>
        <v>0</v>
      </c>
      <c r="Q89" s="41">
        <v>0</v>
      </c>
      <c r="R89" s="41">
        <v>0</v>
      </c>
      <c r="S89" s="41">
        <f t="shared" si="36"/>
        <v>0</v>
      </c>
      <c r="T89" s="6"/>
      <c r="U89" s="38">
        <f t="shared" si="37"/>
        <v>0</v>
      </c>
      <c r="V89" s="38"/>
      <c r="W89" s="38">
        <f t="shared" si="38"/>
        <v>0</v>
      </c>
      <c r="Y89" s="41">
        <v>0</v>
      </c>
      <c r="Z89" s="41">
        <v>0</v>
      </c>
      <c r="AA89" s="41">
        <f t="shared" si="39"/>
        <v>0</v>
      </c>
      <c r="AB89" s="6"/>
      <c r="AC89" s="38">
        <f t="shared" si="40"/>
        <v>0</v>
      </c>
      <c r="AD89" s="38"/>
      <c r="AE89" s="38">
        <f t="shared" si="41"/>
        <v>0</v>
      </c>
      <c r="AH89" s="41">
        <f t="shared" si="42"/>
        <v>0</v>
      </c>
      <c r="AI89" s="41">
        <f t="shared" si="28"/>
        <v>0</v>
      </c>
      <c r="AJ89" s="41">
        <f t="shared" si="29"/>
        <v>0</v>
      </c>
      <c r="AK89" s="41">
        <f t="shared" ca="1" si="43"/>
        <v>0</v>
      </c>
      <c r="AL89" s="38">
        <f t="shared" ca="1" si="44"/>
        <v>0</v>
      </c>
      <c r="AO89" s="1">
        <f ca="1">IF(A89=0,0,INDEX(OFFSET(Catégories!$D$21:$D$31,0,0,10,Catégories!$C$17),'Echantillon (8)'!C89,'Echantillon (8)'!B89))</f>
        <v>0</v>
      </c>
      <c r="AP89" s="38">
        <f t="shared" ca="1" si="30"/>
        <v>0</v>
      </c>
      <c r="AT89" s="38">
        <f t="shared" ca="1" si="45"/>
        <v>0</v>
      </c>
      <c r="AW89" s="36"/>
      <c r="AX89" s="36"/>
      <c r="AY89" s="40">
        <f t="shared" si="46"/>
        <v>0</v>
      </c>
      <c r="BA89" s="9">
        <f t="shared" ca="1" si="31"/>
        <v>0</v>
      </c>
      <c r="BC89" s="10">
        <f t="shared" ca="1" si="32"/>
        <v>0</v>
      </c>
      <c r="BF89" s="38">
        <f t="shared" ca="1" si="47"/>
        <v>0</v>
      </c>
    </row>
    <row r="90" spans="1:67" x14ac:dyDescent="0.3">
      <c r="A90" s="53">
        <f t="shared" ca="1" si="48"/>
        <v>0</v>
      </c>
      <c r="B90" s="19">
        <f ca="1">IF(A90=0,0,HLOOKUP(A90-1,OFFSET(Catégories!$D$18:$D$19,0,0,2,Catégories!$C$17),2,TRUE))</f>
        <v>0</v>
      </c>
      <c r="C90" s="19">
        <f ca="1">IF(A90=0,0,A90-OFFSET(Catégories!$D$18,0,B90-1,,))</f>
        <v>0</v>
      </c>
      <c r="F90" s="1">
        <f ca="1">IF(A90=0,0,INDEX(Catégories!$D$20:$R$20,1,'Echantillon (8)'!B90))</f>
        <v>0</v>
      </c>
      <c r="G90" s="1">
        <f ca="1">IF(A90=0,0,INDEX(OFFSET(Catégories!$D$21:$D$31,0,0,10,Catégories!$C$17),'Echantillon (8)'!C90,'Echantillon (8)'!B90))</f>
        <v>0</v>
      </c>
      <c r="I90" s="41">
        <v>0</v>
      </c>
      <c r="J90" s="41">
        <v>0</v>
      </c>
      <c r="K90" s="41">
        <f t="shared" si="33"/>
        <v>0</v>
      </c>
      <c r="L90" s="6"/>
      <c r="M90" s="38">
        <f t="shared" si="34"/>
        <v>0</v>
      </c>
      <c r="N90" s="38"/>
      <c r="O90" s="38">
        <f t="shared" si="35"/>
        <v>0</v>
      </c>
      <c r="Q90" s="41">
        <v>0</v>
      </c>
      <c r="R90" s="41">
        <v>0</v>
      </c>
      <c r="S90" s="41">
        <f t="shared" si="36"/>
        <v>0</v>
      </c>
      <c r="T90" s="6"/>
      <c r="U90" s="38">
        <f t="shared" si="37"/>
        <v>0</v>
      </c>
      <c r="V90" s="38"/>
      <c r="W90" s="38">
        <f t="shared" si="38"/>
        <v>0</v>
      </c>
      <c r="Y90" s="41">
        <v>0</v>
      </c>
      <c r="Z90" s="41">
        <v>0</v>
      </c>
      <c r="AA90" s="41">
        <f t="shared" si="39"/>
        <v>0</v>
      </c>
      <c r="AB90" s="6"/>
      <c r="AC90" s="38">
        <f t="shared" si="40"/>
        <v>0</v>
      </c>
      <c r="AD90" s="38"/>
      <c r="AE90" s="38">
        <f t="shared" si="41"/>
        <v>0</v>
      </c>
      <c r="AH90" s="41">
        <f t="shared" si="42"/>
        <v>0</v>
      </c>
      <c r="AI90" s="41">
        <f t="shared" si="28"/>
        <v>0</v>
      </c>
      <c r="AJ90" s="41">
        <f t="shared" si="29"/>
        <v>0</v>
      </c>
      <c r="AK90" s="41">
        <f t="shared" ca="1" si="43"/>
        <v>0</v>
      </c>
      <c r="AL90" s="38">
        <f t="shared" ca="1" si="44"/>
        <v>0</v>
      </c>
      <c r="AO90" s="1">
        <f ca="1">IF(A90=0,0,INDEX(OFFSET(Catégories!$D$21:$D$31,0,0,10,Catégories!$C$17),'Echantillon (8)'!C90,'Echantillon (8)'!B90))</f>
        <v>0</v>
      </c>
      <c r="AP90" s="38">
        <f t="shared" ca="1" si="30"/>
        <v>0</v>
      </c>
      <c r="AT90" s="38">
        <f t="shared" ca="1" si="45"/>
        <v>0</v>
      </c>
      <c r="AW90" s="36"/>
      <c r="AX90" s="36"/>
      <c r="AY90" s="40">
        <f t="shared" si="46"/>
        <v>0</v>
      </c>
      <c r="BA90" s="9">
        <f t="shared" ca="1" si="31"/>
        <v>0</v>
      </c>
      <c r="BC90" s="10">
        <f t="shared" ca="1" si="32"/>
        <v>0</v>
      </c>
      <c r="BF90" s="38">
        <f t="shared" ca="1" si="47"/>
        <v>0</v>
      </c>
    </row>
    <row r="91" spans="1:67" x14ac:dyDescent="0.3">
      <c r="A91" s="53">
        <f t="shared" ca="1" si="48"/>
        <v>0</v>
      </c>
      <c r="B91" s="19">
        <f ca="1">IF(A91=0,0,HLOOKUP(A91-1,OFFSET(Catégories!$D$18:$D$19,0,0,2,Catégories!$C$17),2,TRUE))</f>
        <v>0</v>
      </c>
      <c r="C91" s="19">
        <f ca="1">IF(A91=0,0,A91-OFFSET(Catégories!$D$18,0,B91-1,,))</f>
        <v>0</v>
      </c>
      <c r="F91" s="1">
        <f ca="1">IF(A91=0,0,INDEX(Catégories!$D$20:$R$20,1,'Echantillon (8)'!B91))</f>
        <v>0</v>
      </c>
      <c r="G91" s="1">
        <f ca="1">IF(A91=0,0,INDEX(OFFSET(Catégories!$D$21:$D$31,0,0,10,Catégories!$C$17),'Echantillon (8)'!C91,'Echantillon (8)'!B91))</f>
        <v>0</v>
      </c>
      <c r="I91" s="41">
        <v>0</v>
      </c>
      <c r="J91" s="41">
        <v>0</v>
      </c>
      <c r="K91" s="41">
        <f t="shared" si="33"/>
        <v>0</v>
      </c>
      <c r="L91" s="6"/>
      <c r="M91" s="38">
        <f t="shared" si="34"/>
        <v>0</v>
      </c>
      <c r="N91" s="38"/>
      <c r="O91" s="38">
        <f t="shared" si="35"/>
        <v>0</v>
      </c>
      <c r="Q91" s="41">
        <v>0</v>
      </c>
      <c r="R91" s="41">
        <v>0</v>
      </c>
      <c r="S91" s="41">
        <f t="shared" si="36"/>
        <v>0</v>
      </c>
      <c r="T91" s="6"/>
      <c r="U91" s="38">
        <f t="shared" si="37"/>
        <v>0</v>
      </c>
      <c r="V91" s="38"/>
      <c r="W91" s="38">
        <f t="shared" si="38"/>
        <v>0</v>
      </c>
      <c r="Y91" s="41">
        <v>0</v>
      </c>
      <c r="Z91" s="41">
        <v>0</v>
      </c>
      <c r="AA91" s="41">
        <f t="shared" si="39"/>
        <v>0</v>
      </c>
      <c r="AB91" s="6"/>
      <c r="AC91" s="38">
        <f t="shared" si="40"/>
        <v>0</v>
      </c>
      <c r="AD91" s="38"/>
      <c r="AE91" s="38">
        <f t="shared" si="41"/>
        <v>0</v>
      </c>
      <c r="AH91" s="41">
        <f t="shared" si="42"/>
        <v>0</v>
      </c>
      <c r="AI91" s="41">
        <f t="shared" si="28"/>
        <v>0</v>
      </c>
      <c r="AJ91" s="41">
        <f t="shared" si="29"/>
        <v>0</v>
      </c>
      <c r="AK91" s="41">
        <f t="shared" ca="1" si="43"/>
        <v>0</v>
      </c>
      <c r="AL91" s="38">
        <f t="shared" ca="1" si="44"/>
        <v>0</v>
      </c>
      <c r="AO91" s="1">
        <f ca="1">IF(A91=0,0,INDEX(OFFSET(Catégories!$D$21:$D$31,0,0,10,Catégories!$C$17),'Echantillon (8)'!C91,'Echantillon (8)'!B91))</f>
        <v>0</v>
      </c>
      <c r="AP91" s="38">
        <f t="shared" ca="1" si="30"/>
        <v>0</v>
      </c>
      <c r="AT91" s="38">
        <f t="shared" ca="1" si="45"/>
        <v>0</v>
      </c>
      <c r="AW91" s="36"/>
      <c r="AX91" s="36"/>
      <c r="AY91" s="40">
        <f t="shared" si="46"/>
        <v>0</v>
      </c>
      <c r="BA91" s="9">
        <f t="shared" ca="1" si="31"/>
        <v>0</v>
      </c>
      <c r="BC91" s="10">
        <f t="shared" ca="1" si="32"/>
        <v>0</v>
      </c>
      <c r="BF91" s="38">
        <f t="shared" ca="1" si="47"/>
        <v>0</v>
      </c>
    </row>
    <row r="92" spans="1:67" x14ac:dyDescent="0.3">
      <c r="F92" s="4"/>
      <c r="G92" s="4"/>
      <c r="I92" s="4"/>
      <c r="J92" s="4"/>
      <c r="K92" s="4"/>
      <c r="L92" s="4"/>
      <c r="M92" s="39"/>
      <c r="N92" s="39"/>
      <c r="O92" s="39"/>
      <c r="P92" s="4"/>
      <c r="Q92" s="4"/>
      <c r="R92" s="4"/>
      <c r="S92" s="4"/>
      <c r="T92" s="4"/>
      <c r="U92" s="39"/>
      <c r="V92" s="39"/>
      <c r="W92" s="39"/>
      <c r="X92" s="4"/>
      <c r="Y92" s="4"/>
      <c r="Z92" s="4"/>
      <c r="AA92" s="4"/>
      <c r="AB92" s="4"/>
      <c r="AC92" s="39"/>
      <c r="AD92" s="39"/>
      <c r="AE92" s="39"/>
      <c r="AF92" s="4"/>
      <c r="AG92" s="4"/>
      <c r="AH92" s="39"/>
      <c r="AI92" s="39"/>
      <c r="AJ92" s="39"/>
      <c r="AK92" s="39"/>
      <c r="AL92" s="39"/>
      <c r="AM92" s="4"/>
      <c r="AN92" s="4"/>
      <c r="AO92" s="4"/>
      <c r="AP92" s="39"/>
      <c r="AQ92" s="4"/>
      <c r="AS92" s="4"/>
      <c r="AT92" s="39"/>
      <c r="AV92" s="4"/>
      <c r="AW92" s="4"/>
      <c r="AX92" s="4"/>
      <c r="AY92" s="4"/>
      <c r="AZ92" s="4"/>
      <c r="BA92" s="4"/>
      <c r="BB92" s="4"/>
      <c r="BC92" s="4"/>
      <c r="BE92" s="4"/>
      <c r="BF92" s="39"/>
      <c r="BG92" s="4"/>
      <c r="BH92" s="4"/>
      <c r="BI92" s="4"/>
      <c r="BJ92" s="4"/>
      <c r="BK92" s="4"/>
      <c r="BL92" s="4"/>
      <c r="BM92" s="4"/>
      <c r="BN92" s="4"/>
      <c r="BO92" s="4"/>
    </row>
  </sheetData>
  <conditionalFormatting sqref="A22:C91 M22:M91 O22:O91 I22:K91 F22:G91">
    <cfRule type="expression" dxfId="200" priority="65">
      <formula>IF($A22=0,TRUE,FALSE)</formula>
    </cfRule>
  </conditionalFormatting>
  <conditionalFormatting sqref="I22:J91">
    <cfRule type="expression" dxfId="199" priority="64">
      <formula>IF(AND($A22&lt;$A$18+1,$A22&lt;&gt;0)=TRUE,TRUE,FALSE)</formula>
    </cfRule>
  </conditionalFormatting>
  <conditionalFormatting sqref="K22:K91 M22:M91 O22:O91 U22:U91 W22:W91 AC22:AC91 AE22:AE91">
    <cfRule type="expression" dxfId="198" priority="63">
      <formula>IF(AND($A22&lt;$A$18+1,$A22&lt;&gt;0)=TRUE,TRUE,FALSE)</formula>
    </cfRule>
  </conditionalFormatting>
  <conditionalFormatting sqref="BA22:BA91 AW23:AX43 AY23:AY91">
    <cfRule type="expression" dxfId="197" priority="62">
      <formula>IF($A22&gt;$A$18,TRUE,FALSE)</formula>
    </cfRule>
  </conditionalFormatting>
  <conditionalFormatting sqref="BA22:BA91 AU23:AU43 AY23:AY91 BD22:BD43 AW23:AX43">
    <cfRule type="expression" dxfId="196" priority="61">
      <formula>IF($BD22=0,TRUE,FALSE)</formula>
    </cfRule>
  </conditionalFormatting>
  <conditionalFormatting sqref="B22:C91 M22:M91 O22:O91 I22:K91 F22:G91">
    <cfRule type="expression" dxfId="195" priority="60">
      <formula>IF(AND($B22=$B23,$A22&lt;&gt;0)=TRUE,TRUE,FALSE)</formula>
    </cfRule>
  </conditionalFormatting>
  <conditionalFormatting sqref="B22:C91 M22:M91 O22:O91 I22:K91 F22:G91">
    <cfRule type="expression" dxfId="194" priority="59">
      <formula>IF(AND($B22&lt;&gt;$B23,$A22&lt;&gt;0)=TRUE,TRUE,FALSE)</formula>
    </cfRule>
  </conditionalFormatting>
  <conditionalFormatting sqref="B22:C91 F22:G91">
    <cfRule type="expression" dxfId="193" priority="58">
      <formula>IF(AND($A22&lt;$A$18+1,$A22&lt;&gt;0)=TRUE,TRUE,FALSE)</formula>
    </cfRule>
  </conditionalFormatting>
  <conditionalFormatting sqref="Q22:S91 U22:U91 W22:W91">
    <cfRule type="expression" dxfId="192" priority="57">
      <formula>IF($A22=0,TRUE,FALSE)</formula>
    </cfRule>
  </conditionalFormatting>
  <conditionalFormatting sqref="Q22:R91">
    <cfRule type="expression" dxfId="191" priority="56">
      <formula>IF(AND($A22&lt;$A$18+1,$A22&lt;&gt;0)=TRUE,TRUE,FALSE)</formula>
    </cfRule>
  </conditionalFormatting>
  <conditionalFormatting sqref="S22:S91">
    <cfRule type="expression" dxfId="190" priority="55">
      <formula>IF(AND($A22&lt;$A$18+1,$A22&lt;&gt;0)=TRUE,TRUE,FALSE)</formula>
    </cfRule>
  </conditionalFormatting>
  <conditionalFormatting sqref="Q22:S91 U22:U91 W22:W91">
    <cfRule type="expression" dxfId="189" priority="54">
      <formula>IF(AND($B22=$B23,$A22&lt;&gt;0)=TRUE,TRUE,FALSE)</formula>
    </cfRule>
  </conditionalFormatting>
  <conditionalFormatting sqref="Q22:S91 U22:U91 W22:W91">
    <cfRule type="expression" dxfId="188" priority="53">
      <formula>IF(AND($B22&lt;&gt;$B23,$A22&lt;&gt;0)=TRUE,TRUE,FALSE)</formula>
    </cfRule>
  </conditionalFormatting>
  <conditionalFormatting sqref="Y22:AA91 AC22:AC91 AE22:AE91">
    <cfRule type="expression" dxfId="187" priority="52">
      <formula>IF($A22=0,TRUE,FALSE)</formula>
    </cfRule>
  </conditionalFormatting>
  <conditionalFormatting sqref="Y22:Z91">
    <cfRule type="expression" dxfId="186" priority="51">
      <formula>IF(AND($A22&lt;$A$18+1,$A22&lt;&gt;0)=TRUE,TRUE,FALSE)</formula>
    </cfRule>
  </conditionalFormatting>
  <conditionalFormatting sqref="AA22:AA91">
    <cfRule type="expression" dxfId="185" priority="50">
      <formula>IF(AND($A22&lt;$A$18+1,$A22&lt;&gt;0)=TRUE,TRUE,FALSE)</formula>
    </cfRule>
  </conditionalFormatting>
  <conditionalFormatting sqref="Y22:AA91 AC22:AC91 AE22:AE91">
    <cfRule type="expression" dxfId="184" priority="49">
      <formula>IF(AND($B22=$B23,$A22&lt;&gt;0)=TRUE,TRUE,FALSE)</formula>
    </cfRule>
  </conditionalFormatting>
  <conditionalFormatting sqref="Y22:AA91 AC22:AC91 AE22:AE91">
    <cfRule type="expression" dxfId="183" priority="48">
      <formula>IF(AND($B22&lt;&gt;$B23,$A22&lt;&gt;0)=TRUE,TRUE,FALSE)</formula>
    </cfRule>
  </conditionalFormatting>
  <conditionalFormatting sqref="AW22:AY22">
    <cfRule type="expression" dxfId="182" priority="47">
      <formula>IF($A22&gt;$A$18,TRUE,FALSE)</formula>
    </cfRule>
  </conditionalFormatting>
  <conditionalFormatting sqref="AU22 AW22:AY22">
    <cfRule type="expression" dxfId="181" priority="46">
      <formula>IF($BD22=0,TRUE,FALSE)</formula>
    </cfRule>
  </conditionalFormatting>
  <conditionalFormatting sqref="BA22:BA91 AY22:AY91 BC22:BC91 AT22:AT91">
    <cfRule type="expression" dxfId="180" priority="66">
      <formula>IF(AND($BD22&lt;$A$16+1,$BD22&lt;&gt;0)=TRUE,TRUE,FALSE)</formula>
    </cfRule>
  </conditionalFormatting>
  <conditionalFormatting sqref="AW22:AX43">
    <cfRule type="expression" dxfId="179" priority="67">
      <formula>IF(AND($BD22&lt;$A$16+1,$BD22&lt;&gt;0)=TRUE,TRUE,FALSE)</formula>
    </cfRule>
  </conditionalFormatting>
  <conditionalFormatting sqref="AJ22:AJ91">
    <cfRule type="expression" dxfId="178" priority="45">
      <formula>IF($A22=0,TRUE,FALSE)</formula>
    </cfRule>
  </conditionalFormatting>
  <conditionalFormatting sqref="AJ22:AJ91">
    <cfRule type="expression" dxfId="177" priority="44">
      <formula>IF(AND($A22&lt;$A$18+1,$A22&lt;&gt;0)=TRUE,TRUE,FALSE)</formula>
    </cfRule>
  </conditionalFormatting>
  <conditionalFormatting sqref="AJ22:AJ91">
    <cfRule type="expression" dxfId="176" priority="43">
      <formula>IF(AND($B22=$B23,$A22&lt;&gt;0)=TRUE,TRUE,FALSE)</formula>
    </cfRule>
  </conditionalFormatting>
  <conditionalFormatting sqref="AJ22:AJ91">
    <cfRule type="expression" dxfId="175" priority="42">
      <formula>IF(AND($B22&lt;&gt;$B23,$A22&lt;&gt;0)=TRUE,TRUE,FALSE)</formula>
    </cfRule>
  </conditionalFormatting>
  <conditionalFormatting sqref="AI22:AI91">
    <cfRule type="expression" dxfId="174" priority="41">
      <formula>IF($A22=0,TRUE,FALSE)</formula>
    </cfRule>
  </conditionalFormatting>
  <conditionalFormatting sqref="AI22:AI91">
    <cfRule type="expression" dxfId="173" priority="40">
      <formula>IF(AND($A22&lt;$A$18+1,$A22&lt;&gt;0)=TRUE,TRUE,FALSE)</formula>
    </cfRule>
  </conditionalFormatting>
  <conditionalFormatting sqref="AI22:AI91">
    <cfRule type="expression" dxfId="172" priority="39">
      <formula>IF(AND($B22=$B23,$A22&lt;&gt;0)=TRUE,TRUE,FALSE)</formula>
    </cfRule>
  </conditionalFormatting>
  <conditionalFormatting sqref="AI22:AI91">
    <cfRule type="expression" dxfId="171" priority="38">
      <formula>IF(AND($B22&lt;&gt;$B23,$A22&lt;&gt;0)=TRUE,TRUE,FALSE)</formula>
    </cfRule>
  </conditionalFormatting>
  <conditionalFormatting sqref="AH22:AH91">
    <cfRule type="expression" dxfId="170" priority="37">
      <formula>IF($A22=0,TRUE,FALSE)</formula>
    </cfRule>
  </conditionalFormatting>
  <conditionalFormatting sqref="AH22:AH91">
    <cfRule type="expression" dxfId="169" priority="36">
      <formula>IF(AND($A22&lt;$A$18+1,$A22&lt;&gt;0)=TRUE,TRUE,FALSE)</formula>
    </cfRule>
  </conditionalFormatting>
  <conditionalFormatting sqref="AH22:AH91">
    <cfRule type="expression" dxfId="168" priority="35">
      <formula>IF(AND($B22=$B23,$A22&lt;&gt;0)=TRUE,TRUE,FALSE)</formula>
    </cfRule>
  </conditionalFormatting>
  <conditionalFormatting sqref="AH22:AH91">
    <cfRule type="expression" dxfId="167" priority="34">
      <formula>IF(AND($B22&lt;&gt;$B23,$A22&lt;&gt;0)=TRUE,TRUE,FALSE)</formula>
    </cfRule>
  </conditionalFormatting>
  <conditionalFormatting sqref="AP22:AP91">
    <cfRule type="expression" dxfId="166" priority="33">
      <formula>IF($A22=0,TRUE,FALSE)</formula>
    </cfRule>
  </conditionalFormatting>
  <conditionalFormatting sqref="AP22:AP91">
    <cfRule type="expression" dxfId="165" priority="32">
      <formula>IF(AND($A22&lt;$A$18+1,$A22&lt;&gt;0)=TRUE,TRUE,FALSE)</formula>
    </cfRule>
  </conditionalFormatting>
  <conditionalFormatting sqref="AP22:AP91">
    <cfRule type="expression" dxfId="164" priority="31">
      <formula>IF(AND($B22=$B23,$A22&lt;&gt;0)=TRUE,TRUE,FALSE)</formula>
    </cfRule>
  </conditionalFormatting>
  <conditionalFormatting sqref="AP22:AP91">
    <cfRule type="expression" dxfId="163" priority="30">
      <formula>IF(AND($B22&lt;&gt;$B23,$A22&lt;&gt;0)=TRUE,TRUE,FALSE)</formula>
    </cfRule>
  </conditionalFormatting>
  <conditionalFormatting sqref="AO22:AO91">
    <cfRule type="expression" dxfId="162" priority="29">
      <formula>IF($A22=0,TRUE,FALSE)</formula>
    </cfRule>
  </conditionalFormatting>
  <conditionalFormatting sqref="AO22:AO91">
    <cfRule type="expression" dxfId="161" priority="28">
      <formula>IF(AND($B22=$B23,$A22&lt;&gt;0)=TRUE,TRUE,FALSE)</formula>
    </cfRule>
  </conditionalFormatting>
  <conditionalFormatting sqref="AO22:AO91">
    <cfRule type="expression" dxfId="160" priority="27">
      <formula>IF(AND($B22&lt;&gt;$B23,$A22&lt;&gt;0)=TRUE,TRUE,FALSE)</formula>
    </cfRule>
  </conditionalFormatting>
  <conditionalFormatting sqref="AO22:AO91">
    <cfRule type="expression" dxfId="159" priority="26">
      <formula>IF(AND($A22&lt;$A$18+1,$A22&lt;&gt;0)=TRUE,TRUE,FALSE)</formula>
    </cfRule>
  </conditionalFormatting>
  <conditionalFormatting sqref="AK22:AK91">
    <cfRule type="expression" dxfId="158" priority="25">
      <formula>IF($A22=0,TRUE,FALSE)</formula>
    </cfRule>
  </conditionalFormatting>
  <conditionalFormatting sqref="AK22:AK91">
    <cfRule type="expression" dxfId="157" priority="24">
      <formula>IF(AND($A22&lt;$A$18+1,$A22&lt;&gt;0)=TRUE,TRUE,FALSE)</formula>
    </cfRule>
  </conditionalFormatting>
  <conditionalFormatting sqref="AK22:AK91">
    <cfRule type="expression" dxfId="156" priority="23">
      <formula>IF(AND($B22=$B23,$A22&lt;&gt;0)=TRUE,TRUE,FALSE)</formula>
    </cfRule>
  </conditionalFormatting>
  <conditionalFormatting sqref="AK22:AK91">
    <cfRule type="expression" dxfId="155" priority="22">
      <formula>IF(AND($B22&lt;&gt;$B23,$A22&lt;&gt;0)=TRUE,TRUE,FALSE)</formula>
    </cfRule>
  </conditionalFormatting>
  <conditionalFormatting sqref="AL22:AL91">
    <cfRule type="expression" dxfId="154" priority="21">
      <formula>IF($A22=0,TRUE,FALSE)</formula>
    </cfRule>
  </conditionalFormatting>
  <conditionalFormatting sqref="AL22:AL91">
    <cfRule type="expression" dxfId="153" priority="20">
      <formula>IF(AND($A22&lt;$A$18+1,$A22&lt;&gt;0)=TRUE,TRUE,FALSE)</formula>
    </cfRule>
  </conditionalFormatting>
  <conditionalFormatting sqref="AL22:AL91">
    <cfRule type="expression" dxfId="152" priority="19">
      <formula>IF(AND($B22=$B23,$A22&lt;&gt;0)=TRUE,TRUE,FALSE)</formula>
    </cfRule>
  </conditionalFormatting>
  <conditionalFormatting sqref="AL22:AL91">
    <cfRule type="expression" dxfId="151" priority="18">
      <formula>IF(AND($B22&lt;&gt;$B23,$A22&lt;&gt;0)=TRUE,TRUE,FALSE)</formula>
    </cfRule>
  </conditionalFormatting>
  <conditionalFormatting sqref="BC23:BC91">
    <cfRule type="expression" dxfId="150" priority="17">
      <formula>IF($BD23=0,TRUE,FALSE)</formula>
    </cfRule>
  </conditionalFormatting>
  <conditionalFormatting sqref="BC22:BC91">
    <cfRule type="expression" dxfId="149" priority="16">
      <formula>IF($A22&gt;$A$18,TRUE,FALSE)</formula>
    </cfRule>
  </conditionalFormatting>
  <conditionalFormatting sqref="BC22:BC91">
    <cfRule type="expression" dxfId="148" priority="15">
      <formula>IF($BD22=0,TRUE,FALSE)</formula>
    </cfRule>
  </conditionalFormatting>
  <conditionalFormatting sqref="AT22:AT91">
    <cfRule type="expression" dxfId="147" priority="14">
      <formula>IF($A22&gt;$A$18,TRUE,FALSE)</formula>
    </cfRule>
  </conditionalFormatting>
  <conditionalFormatting sqref="AR22:AT22 AR23:AS43 AT23:AT91">
    <cfRule type="expression" dxfId="146" priority="13">
      <formula>IF($BD22=0,TRUE,FALSE)</formula>
    </cfRule>
  </conditionalFormatting>
  <conditionalFormatting sqref="AS22:AT91 AW22:AY91">
    <cfRule type="expression" dxfId="145" priority="12">
      <formula>IF(AND($BD22&lt;&gt;0,$BD23=0)=TRUE,TRUE,FALSE)</formula>
    </cfRule>
  </conditionalFormatting>
  <conditionalFormatting sqref="AS22:AS91">
    <cfRule type="expression" dxfId="144" priority="11">
      <formula>IF(AND($BD22&lt;$A$16+1,$BD22&lt;&gt;0)=TRUE,TRUE,FALSE)</formula>
    </cfRule>
  </conditionalFormatting>
  <conditionalFormatting sqref="AV22:AV43">
    <cfRule type="expression" dxfId="143" priority="10">
      <formula>IF($BD22=0,TRUE,FALSE)</formula>
    </cfRule>
  </conditionalFormatting>
  <conditionalFormatting sqref="AV22:AV91">
    <cfRule type="expression" dxfId="142" priority="9">
      <formula>IF(AND($BD22&lt;&gt;0,$BD23=0)=TRUE,TRUE,FALSE)</formula>
    </cfRule>
  </conditionalFormatting>
  <conditionalFormatting sqref="AV22:AV91">
    <cfRule type="expression" dxfId="141" priority="8">
      <formula>IF(AND($BD22&lt;$A$16+1,$BD22&lt;&gt;0)=TRUE,TRUE,FALSE)</formula>
    </cfRule>
  </conditionalFormatting>
  <conditionalFormatting sqref="BE22:BE43">
    <cfRule type="expression" dxfId="140" priority="7">
      <formula>IF($BD22=0,TRUE,FALSE)</formula>
    </cfRule>
  </conditionalFormatting>
  <conditionalFormatting sqref="BE22:BE91">
    <cfRule type="expression" dxfId="139" priority="6">
      <formula>IF(AND($BD22&lt;&gt;0,$BD23=0)=TRUE,TRUE,FALSE)</formula>
    </cfRule>
  </conditionalFormatting>
  <conditionalFormatting sqref="BE22:BE91">
    <cfRule type="expression" dxfId="138" priority="5">
      <formula>IF(AND($BD22&lt;$A$16+1,$BD22&lt;&gt;0)=TRUE,TRUE,FALSE)</formula>
    </cfRule>
  </conditionalFormatting>
  <conditionalFormatting sqref="BF22:BF91">
    <cfRule type="expression" dxfId="137" priority="4">
      <formula>IF(AND($BD22&lt;$A$16+1,$BD22&lt;&gt;0)=TRUE,TRUE,FALSE)</formula>
    </cfRule>
  </conditionalFormatting>
  <conditionalFormatting sqref="BF22:BF91">
    <cfRule type="expression" dxfId="136" priority="3">
      <formula>IF($A22&gt;$A$18,TRUE,FALSE)</formula>
    </cfRule>
  </conditionalFormatting>
  <conditionalFormatting sqref="BF22:BF91">
    <cfRule type="expression" dxfId="135" priority="2">
      <formula>IF($BD22=0,TRUE,FALSE)</formula>
    </cfRule>
  </conditionalFormatting>
  <conditionalFormatting sqref="BF22:BF91">
    <cfRule type="expression" dxfId="134" priority="1">
      <formula>IF(AND($BD22&lt;&gt;0,$BD23=0)=TRUE,TRUE,FALSE)</formula>
    </cfRule>
  </conditionalFormatting>
  <dataValidations count="2">
    <dataValidation type="list" allowBlank="1" showInputMessage="1" showErrorMessage="1" sqref="G8">
      <formula1>saison</formula1>
    </dataValidation>
    <dataValidation type="list" allowBlank="1" showInputMessage="1" showErrorMessage="1" sqref="G6">
      <formula1>typologie</formula1>
    </dataValidation>
  </dataValidation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BO92"/>
  <sheetViews>
    <sheetView zoomScale="70" zoomScaleNormal="70" workbookViewId="0">
      <pane xSplit="7" topLeftCell="AX1" activePane="topRight" state="frozen"/>
      <selection activeCell="J9" sqref="J9"/>
      <selection pane="topRight" activeCell="J9" sqref="J9"/>
    </sheetView>
  </sheetViews>
  <sheetFormatPr baseColWidth="10" defaultColWidth="9.140625" defaultRowHeight="16.5" outlineLevelCol="1" x14ac:dyDescent="0.3"/>
  <cols>
    <col min="1" max="1" width="7.28515625" style="19" hidden="1" customWidth="1"/>
    <col min="2" max="2" width="6" style="19" hidden="1" customWidth="1"/>
    <col min="3" max="3" width="2.140625" style="19" hidden="1" customWidth="1"/>
    <col min="4" max="4" width="2.140625" style="8" customWidth="1"/>
    <col min="5" max="5" width="3.7109375" style="8" customWidth="1"/>
    <col min="6" max="6" width="25.5703125" style="1" customWidth="1"/>
    <col min="7" max="7" width="34.42578125" style="1" customWidth="1"/>
    <col min="8" max="8" width="5.140625" style="8" customWidth="1"/>
    <col min="9" max="11" width="9.140625" style="1"/>
    <col min="12" max="12" width="1.5703125" style="1" customWidth="1"/>
    <col min="13" max="13" width="9.140625" style="36" hidden="1" customWidth="1" outlineLevel="1"/>
    <col min="14" max="14" width="2.28515625" style="36" hidden="1" customWidth="1" outlineLevel="1"/>
    <col min="15" max="15" width="9.140625" style="36" hidden="1" customWidth="1" outlineLevel="1"/>
    <col min="16" max="16" width="5.7109375" style="1" customWidth="1"/>
    <col min="17" max="19" width="9.140625" style="1"/>
    <col min="20" max="20" width="1.5703125" style="1" customWidth="1"/>
    <col min="21" max="21" width="9.140625" style="36" hidden="1" customWidth="1" outlineLevel="1"/>
    <col min="22" max="22" width="2.28515625" style="36" hidden="1" customWidth="1" outlineLevel="1"/>
    <col min="23" max="23" width="9.140625" style="36" hidden="1" customWidth="1" outlineLevel="1"/>
    <col min="24" max="24" width="5.7109375" style="1" customWidth="1"/>
    <col min="25" max="27" width="9.140625" style="1"/>
    <col min="28" max="28" width="0.7109375" style="1" customWidth="1"/>
    <col min="29" max="29" width="9.140625" style="36" hidden="1" customWidth="1" outlineLevel="1"/>
    <col min="30" max="30" width="2.28515625" style="36" hidden="1" customWidth="1" outlineLevel="1"/>
    <col min="31" max="31" width="9.140625" style="36" hidden="1" customWidth="1" outlineLevel="1"/>
    <col min="32" max="32" width="2.42578125" style="1" customWidth="1" collapsed="1"/>
    <col min="33" max="33" width="0.7109375" style="1" customWidth="1"/>
    <col min="34" max="38" width="9.140625" style="36" hidden="1" customWidth="1" outlineLevel="1"/>
    <col min="39" max="39" width="2.5703125" style="1" customWidth="1" collapsed="1"/>
    <col min="40" max="40" width="0.7109375" style="1" customWidth="1"/>
    <col min="41" max="41" width="48.85546875" style="1" customWidth="1"/>
    <col min="42" max="42" width="11" style="36" bestFit="1" customWidth="1"/>
    <col min="43" max="43" width="1.85546875" style="1" customWidth="1"/>
    <col min="44" max="44" width="1.85546875" style="19" customWidth="1" collapsed="1"/>
    <col min="45" max="45" width="24.5703125" style="1" customWidth="1"/>
    <col min="46" max="46" width="11" style="36" bestFit="1" customWidth="1"/>
    <col min="47" max="47" width="9.140625" style="19"/>
    <col min="48" max="48" width="24.5703125" style="1" customWidth="1"/>
    <col min="49" max="51" width="9.140625" style="1"/>
    <col min="52" max="52" width="5.85546875" style="1" customWidth="1"/>
    <col min="53" max="55" width="9.140625" style="1" hidden="1" customWidth="1" outlineLevel="1"/>
    <col min="56" max="56" width="9.140625" style="19" collapsed="1"/>
    <col min="57" max="57" width="24.5703125" style="1" customWidth="1"/>
    <col min="58" max="58" width="11" style="36" bestFit="1" customWidth="1"/>
    <col min="59" max="16384" width="9.140625" style="1"/>
  </cols>
  <sheetData>
    <row r="1" spans="1:61" ht="10.5" customHeight="1" x14ac:dyDescent="0.3"/>
    <row r="2" spans="1:61" ht="18.75" x14ac:dyDescent="0.3">
      <c r="F2" s="23" t="s">
        <v>106</v>
      </c>
    </row>
    <row r="4" spans="1:61" x14ac:dyDescent="0.3">
      <c r="F4" s="1" t="s">
        <v>78</v>
      </c>
      <c r="G4" s="24" t="str">
        <f ca="1">MID(CELL("nomfichier",G4),FIND("]",CELL("nomfichier",G4))+1,32)</f>
        <v>Echantillon (9)</v>
      </c>
      <c r="I4" s="90" t="s">
        <v>160</v>
      </c>
    </row>
    <row r="5" spans="1:61" x14ac:dyDescent="0.3">
      <c r="I5" s="90" t="s">
        <v>159</v>
      </c>
    </row>
    <row r="6" spans="1:61" x14ac:dyDescent="0.3">
      <c r="F6" s="1" t="s">
        <v>79</v>
      </c>
      <c r="G6" s="47" t="s">
        <v>121</v>
      </c>
    </row>
    <row r="8" spans="1:61" x14ac:dyDescent="0.3">
      <c r="F8" s="1" t="s">
        <v>80</v>
      </c>
      <c r="G8" s="47" t="s">
        <v>121</v>
      </c>
    </row>
    <row r="10" spans="1:61" x14ac:dyDescent="0.3">
      <c r="E10" s="1"/>
      <c r="AW10" s="6"/>
    </row>
    <row r="11" spans="1:61" x14ac:dyDescent="0.3">
      <c r="E11" s="1"/>
      <c r="F11" s="12" t="s">
        <v>67</v>
      </c>
      <c r="G11" s="45">
        <v>550</v>
      </c>
      <c r="I11" s="11"/>
    </row>
    <row r="12" spans="1:61" x14ac:dyDescent="0.3">
      <c r="E12" s="1"/>
      <c r="F12" s="13" t="s">
        <v>77</v>
      </c>
      <c r="G12" s="45">
        <v>125</v>
      </c>
    </row>
    <row r="13" spans="1:61" ht="19.5" thickBot="1" x14ac:dyDescent="0.35">
      <c r="E13" s="1"/>
      <c r="I13" s="31" t="s">
        <v>107</v>
      </c>
      <c r="J13" s="26"/>
      <c r="K13" s="26"/>
      <c r="L13" s="26"/>
      <c r="M13" s="37"/>
      <c r="N13" s="37"/>
      <c r="O13" s="37"/>
      <c r="P13" s="26"/>
      <c r="Q13" s="26"/>
      <c r="R13" s="26"/>
      <c r="S13" s="26"/>
      <c r="T13" s="26"/>
      <c r="U13" s="37"/>
      <c r="V13" s="37"/>
      <c r="W13" s="37"/>
      <c r="X13" s="26"/>
      <c r="Y13" s="26"/>
      <c r="Z13" s="26"/>
      <c r="AA13" s="26"/>
      <c r="AO13" s="25" t="s">
        <v>105</v>
      </c>
      <c r="AP13" s="37"/>
      <c r="AQ13" s="26"/>
      <c r="AR13" s="27"/>
      <c r="AS13" s="26"/>
      <c r="AT13" s="26"/>
      <c r="AV13" s="25" t="s">
        <v>108</v>
      </c>
      <c r="AW13" s="28"/>
      <c r="AX13" s="26"/>
      <c r="AY13" s="26"/>
      <c r="AZ13" s="26"/>
      <c r="BA13" s="26"/>
      <c r="BB13" s="26"/>
      <c r="BC13" s="26"/>
      <c r="BE13" s="25" t="s">
        <v>109</v>
      </c>
      <c r="BF13" s="26"/>
      <c r="BG13" s="26"/>
      <c r="BH13" s="26"/>
      <c r="BI13" s="26"/>
    </row>
    <row r="14" spans="1:61" x14ac:dyDescent="0.3">
      <c r="F14" s="14" t="s">
        <v>71</v>
      </c>
      <c r="G14" s="14" t="s">
        <v>72</v>
      </c>
      <c r="AO14" s="21"/>
      <c r="AS14" s="21"/>
      <c r="AV14" s="21"/>
      <c r="BE14" s="46" t="s">
        <v>111</v>
      </c>
    </row>
    <row r="15" spans="1:61" x14ac:dyDescent="0.3">
      <c r="A15" s="19" t="s">
        <v>58</v>
      </c>
      <c r="E15" s="1"/>
      <c r="F15" s="14" t="s">
        <v>73</v>
      </c>
      <c r="G15" s="45">
        <v>50</v>
      </c>
      <c r="I15" s="1" t="s">
        <v>99</v>
      </c>
      <c r="Q15" s="1" t="s">
        <v>99</v>
      </c>
      <c r="Y15" s="1" t="s">
        <v>99</v>
      </c>
      <c r="AO15" s="1" t="str">
        <f ca="1">"Cette fraction représente "&amp;AK18&amp;" kg"</f>
        <v>Cette fraction représente 401,88 kg</v>
      </c>
      <c r="AW15" s="29" t="s">
        <v>99</v>
      </c>
      <c r="BE15" s="1" t="str">
        <f>F15</f>
        <v>sup 100 mm</v>
      </c>
      <c r="BF15" s="57">
        <f>AI18+AH18</f>
        <v>232.59999999999997</v>
      </c>
      <c r="BG15" s="58">
        <f>BF15/$G$11</f>
        <v>0.42290909090909085</v>
      </c>
    </row>
    <row r="16" spans="1:61" x14ac:dyDescent="0.3">
      <c r="A16" s="19">
        <f>Catégories!C17</f>
        <v>13</v>
      </c>
      <c r="E16" s="1"/>
      <c r="F16" s="14" t="s">
        <v>74</v>
      </c>
      <c r="G16" s="45">
        <v>40</v>
      </c>
      <c r="J16" s="43" t="s">
        <v>68</v>
      </c>
      <c r="R16" s="43" t="s">
        <v>101</v>
      </c>
      <c r="Z16" s="43" t="s">
        <v>102</v>
      </c>
      <c r="AO16" s="1" t="str">
        <f>"Les fines inférieures à 20 mm représentent "&amp;AL18&amp;" kg"</f>
        <v>Les fines inférieures à 20 mm représentent 148,12 kg</v>
      </c>
      <c r="AX16" s="44" t="s">
        <v>103</v>
      </c>
      <c r="BE16" s="1" t="str">
        <f t="shared" ref="BE16:BE18" si="0">F16</f>
        <v>100 mm à 20 mm</v>
      </c>
      <c r="BF16" s="57">
        <f>AJ18</f>
        <v>169.28</v>
      </c>
      <c r="BG16" s="58">
        <f t="shared" ref="BG16:BG18" si="1">BF16/$G$11</f>
        <v>0.30778181818181816</v>
      </c>
    </row>
    <row r="17" spans="1:59" x14ac:dyDescent="0.3">
      <c r="A17" s="19" t="s">
        <v>59</v>
      </c>
      <c r="E17" s="1"/>
      <c r="F17" s="14" t="s">
        <v>75</v>
      </c>
      <c r="G17" s="45">
        <v>30</v>
      </c>
      <c r="I17" s="11" t="s">
        <v>100</v>
      </c>
      <c r="K17" s="56">
        <f>SUM(K$22:K$91)</f>
        <v>21</v>
      </c>
      <c r="Q17" s="11" t="s">
        <v>100</v>
      </c>
      <c r="S17" s="56">
        <f>SUM(S$22:S$91)</f>
        <v>14.3</v>
      </c>
      <c r="Y17" s="11" t="s">
        <v>100</v>
      </c>
      <c r="AA17" s="56">
        <f>SUM(AA$22:AA$91)</f>
        <v>16.7</v>
      </c>
      <c r="AH17" s="36" t="str">
        <f>J16</f>
        <v>Hétéroclites</v>
      </c>
      <c r="AI17" s="36" t="s">
        <v>69</v>
      </c>
      <c r="AJ17" s="36" t="s">
        <v>70</v>
      </c>
      <c r="AK17" s="42" t="s">
        <v>81</v>
      </c>
      <c r="AL17" s="36" t="s">
        <v>82</v>
      </c>
      <c r="AW17" s="11" t="s">
        <v>100</v>
      </c>
      <c r="AY17" s="56">
        <f ca="1">SUM(AY$22:AY$91)</f>
        <v>11</v>
      </c>
      <c r="BC17" s="1" t="s">
        <v>66</v>
      </c>
      <c r="BE17" s="1" t="str">
        <f t="shared" si="0"/>
        <v>20 mm à 8 mm</v>
      </c>
      <c r="BF17" s="57">
        <f>AW20</f>
        <v>126.96</v>
      </c>
      <c r="BG17" s="58">
        <f t="shared" si="1"/>
        <v>0.23083636363636362</v>
      </c>
    </row>
    <row r="18" spans="1:59" x14ac:dyDescent="0.3">
      <c r="A18" s="19">
        <f ca="1">Catégories!B18</f>
        <v>46</v>
      </c>
      <c r="E18" s="1"/>
      <c r="F18" s="15" t="s">
        <v>76</v>
      </c>
      <c r="G18" s="45">
        <v>5</v>
      </c>
      <c r="AH18" s="36">
        <f>SUM(AH$22:AH$91)</f>
        <v>21</v>
      </c>
      <c r="AI18" s="36">
        <f>SUM(AI$22:AI$91)</f>
        <v>211.59999999999997</v>
      </c>
      <c r="AJ18" s="36">
        <f>SUM(AJ$22:AJ$91)</f>
        <v>169.28</v>
      </c>
      <c r="AK18" s="36">
        <f ca="1">AK20-AL18</f>
        <v>401.88</v>
      </c>
      <c r="AL18" s="36">
        <f>($G$18+$G$17)/($G$12/($G$11-$K$17))</f>
        <v>148.12</v>
      </c>
      <c r="AO18" s="17" t="s">
        <v>104</v>
      </c>
      <c r="AS18" s="17" t="s">
        <v>110</v>
      </c>
      <c r="AV18" s="17"/>
      <c r="AW18" s="30" t="s">
        <v>83</v>
      </c>
      <c r="AX18" s="30" t="s">
        <v>84</v>
      </c>
      <c r="AY18" s="19" t="s">
        <v>66</v>
      </c>
      <c r="BC18" s="1">
        <f ca="1">SUM(BC$22:BC$91)</f>
        <v>549.99999999999989</v>
      </c>
      <c r="BE18" s="1" t="str">
        <f t="shared" si="0"/>
        <v>inf à 8 mm</v>
      </c>
      <c r="BF18" s="57">
        <f>AX20</f>
        <v>21.16</v>
      </c>
      <c r="BG18" s="58">
        <f t="shared" si="1"/>
        <v>3.847272727272727E-2</v>
      </c>
    </row>
    <row r="19" spans="1:59" x14ac:dyDescent="0.3">
      <c r="E19" s="1"/>
      <c r="F19" s="61" t="s">
        <v>130</v>
      </c>
      <c r="G19" s="62">
        <f>SUM(G15:G18)</f>
        <v>125</v>
      </c>
      <c r="AO19" s="17"/>
      <c r="AS19" s="17"/>
      <c r="AV19" s="17"/>
      <c r="AW19" s="30"/>
      <c r="AX19" s="30"/>
      <c r="AY19" s="19"/>
      <c r="BF19" s="63"/>
      <c r="BG19" s="64"/>
    </row>
    <row r="20" spans="1:59" x14ac:dyDescent="0.3">
      <c r="L20" s="20"/>
      <c r="M20" s="22"/>
      <c r="N20" s="22"/>
      <c r="O20" s="22"/>
      <c r="P20" s="20"/>
      <c r="Q20" s="20"/>
      <c r="R20" s="20"/>
      <c r="T20" s="20"/>
      <c r="U20" s="22"/>
      <c r="V20" s="22"/>
      <c r="W20" s="22"/>
      <c r="X20" s="20"/>
      <c r="Y20" s="20"/>
      <c r="Z20" s="20"/>
      <c r="AK20" s="36">
        <f ca="1">SUM(AK$22:AK$91)</f>
        <v>550</v>
      </c>
      <c r="AW20" s="19">
        <f>($G$17)/($G$12/($G$11-$K$17))</f>
        <v>126.96</v>
      </c>
      <c r="AX20" s="19">
        <f>($G$18)/($G$12/($G$11-$K$17))</f>
        <v>21.16</v>
      </c>
      <c r="AY20" s="19"/>
    </row>
    <row r="21" spans="1:59" x14ac:dyDescent="0.3">
      <c r="A21" s="19" t="s">
        <v>60</v>
      </c>
      <c r="B21" s="19" t="s">
        <v>61</v>
      </c>
      <c r="C21" s="19" t="s">
        <v>62</v>
      </c>
      <c r="F21" s="33" t="s">
        <v>85</v>
      </c>
      <c r="G21" s="34" t="s">
        <v>86</v>
      </c>
      <c r="I21" s="32" t="s">
        <v>96</v>
      </c>
      <c r="J21" s="32" t="s">
        <v>97</v>
      </c>
      <c r="K21" s="32" t="s">
        <v>98</v>
      </c>
      <c r="M21" s="32" t="s">
        <v>64</v>
      </c>
      <c r="O21" s="32" t="s">
        <v>65</v>
      </c>
      <c r="Q21" s="32" t="s">
        <v>96</v>
      </c>
      <c r="R21" s="32" t="s">
        <v>97</v>
      </c>
      <c r="S21" s="32" t="s">
        <v>98</v>
      </c>
      <c r="U21" s="32" t="s">
        <v>64</v>
      </c>
      <c r="W21" s="32" t="s">
        <v>65</v>
      </c>
      <c r="Y21" s="32" t="s">
        <v>96</v>
      </c>
      <c r="Z21" s="32" t="s">
        <v>97</v>
      </c>
      <c r="AA21" s="32" t="s">
        <v>98</v>
      </c>
      <c r="AC21" s="32" t="s">
        <v>64</v>
      </c>
      <c r="AE21" s="32" t="s">
        <v>65</v>
      </c>
      <c r="AH21" s="32" t="s">
        <v>63</v>
      </c>
      <c r="AI21" s="32" t="s">
        <v>63</v>
      </c>
      <c r="AJ21" s="32" t="s">
        <v>63</v>
      </c>
      <c r="AK21" s="32" t="s">
        <v>63</v>
      </c>
      <c r="AL21" s="32" t="s">
        <v>64</v>
      </c>
      <c r="AO21" s="34" t="s">
        <v>86</v>
      </c>
      <c r="AP21" s="35" t="s">
        <v>65</v>
      </c>
      <c r="AS21" s="33" t="s">
        <v>85</v>
      </c>
      <c r="AT21" s="35" t="s">
        <v>65</v>
      </c>
      <c r="AV21" s="33" t="s">
        <v>85</v>
      </c>
      <c r="AW21" s="35" t="s">
        <v>96</v>
      </c>
      <c r="AX21" s="35" t="s">
        <v>97</v>
      </c>
      <c r="AY21" s="35" t="s">
        <v>98</v>
      </c>
      <c r="BE21" s="33" t="s">
        <v>85</v>
      </c>
      <c r="BF21" s="35" t="s">
        <v>65</v>
      </c>
    </row>
    <row r="22" spans="1:59" ht="14.45" x14ac:dyDescent="0.3">
      <c r="A22" s="53">
        <v>1</v>
      </c>
      <c r="B22" s="19">
        <f ca="1">IF(A22=0,0,HLOOKUP(A22-1,OFFSET(Catégories!$D$18:$D$19,0,0,2,Catégories!$C$17),2,TRUE))</f>
        <v>1</v>
      </c>
      <c r="C22" s="19">
        <f ca="1">IF(A22=0,0,A22-OFFSET(Catégories!$D$18,0,B22-1,,))</f>
        <v>1</v>
      </c>
      <c r="F22" s="1" t="str">
        <f ca="1">IF(A22=0,0,INDEX(Catégories!$D$20:$R$20,1,'Echantillon (9)'!B22))</f>
        <v>1. Déchets putrescibles</v>
      </c>
      <c r="G22" s="1" t="str">
        <f ca="1">IF(A22=0,0,INDEX(OFFSET(Catégories!$D$21:$D$31,0,0,10,Catégories!$C$17),'Echantillon (9)'!C22,'Echantillon (9)'!B22))</f>
        <v>1.1 -Déchets alimentaires ,  gaspillage - compostable</v>
      </c>
      <c r="I22" s="41">
        <v>0</v>
      </c>
      <c r="J22" s="41">
        <v>0</v>
      </c>
      <c r="K22" s="41">
        <f>I22-J22</f>
        <v>0</v>
      </c>
      <c r="L22" s="6"/>
      <c r="M22" s="38">
        <f>IF(K22=0,0,K22/SUMPRODUCT((K$22:K$91)*($B$22:$B$91=$B22)))</f>
        <v>0</v>
      </c>
      <c r="N22" s="38"/>
      <c r="O22" s="38">
        <f>IF(SUM(K$22:K$91)=0,0,K22/SUM(K$22:K$91))</f>
        <v>0</v>
      </c>
      <c r="Q22" s="41">
        <v>4</v>
      </c>
      <c r="R22" s="41">
        <v>0.5</v>
      </c>
      <c r="S22" s="41">
        <f>Q22-R22</f>
        <v>3.5</v>
      </c>
      <c r="T22" s="6"/>
      <c r="U22" s="38">
        <f ca="1">IF(S22=0,0,S22/SUMPRODUCT((S$22:S$91)*($B$22:$B$91=$B22)))</f>
        <v>0.66037735849056611</v>
      </c>
      <c r="V22" s="38"/>
      <c r="W22" s="38">
        <f>IF(SUM(S$22:S$91)=0,0,S22/SUM(S$22:S$91))</f>
        <v>0.24475524475524474</v>
      </c>
      <c r="Y22" s="41">
        <v>5</v>
      </c>
      <c r="Z22" s="41">
        <v>0.2</v>
      </c>
      <c r="AA22" s="41">
        <f>Y22-Z22</f>
        <v>4.8</v>
      </c>
      <c r="AB22" s="6"/>
      <c r="AC22" s="38">
        <f ca="1">IF(AA22=0,0,AA22/SUMPRODUCT((AA$22:AA$91)*($B$22:$B$91=$B22)))</f>
        <v>0.62337662337662336</v>
      </c>
      <c r="AD22" s="38"/>
      <c r="AE22" s="38">
        <f>IF(SUM(AA$22:AA$91)=0,0,AA22/SUM(AA$22:AA$91))</f>
        <v>0.28742514970059879</v>
      </c>
      <c r="AH22" s="41">
        <f>K22</f>
        <v>0</v>
      </c>
      <c r="AI22" s="41">
        <f t="shared" ref="AI22:AI85" si="2">S22/($S$17/$G$15)/($G$12/($G$11-$K$17))</f>
        <v>51.790209790209786</v>
      </c>
      <c r="AJ22" s="41">
        <f t="shared" ref="AJ22:AJ85" si="3">(AA22/($AA$17/$G$16))/($G$12/($G$11-$K$17))</f>
        <v>48.655329341317362</v>
      </c>
      <c r="AK22" s="41">
        <f ca="1">IF($B22=$A$16,$AL$18,AH22+AI22+AJ22)</f>
        <v>100.44553913152714</v>
      </c>
      <c r="AL22" s="38">
        <f ca="1">IF(AK22=0,0,AK22/SUMPRODUCT((AK$22:AK$91)*($B$22:$B$91=$B22)))</f>
        <v>0.59619934820665754</v>
      </c>
      <c r="AO22" s="1" t="str">
        <f ca="1">IF(A22=0,0,INDEX(OFFSET(Catégories!$D$21:$D$31,0,0,10,Catégories!$C$17),'Echantillon (9)'!C22,'Echantillon (9)'!B22))</f>
        <v>1.1 -Déchets alimentaires ,  gaspillage - compostable</v>
      </c>
      <c r="AP22" s="38">
        <f t="shared" ref="AP22:AP85" ca="1" si="4">IF($AK$20=0,0,AK22/$AK$20)</f>
        <v>0.182628252966413</v>
      </c>
      <c r="AR22" s="19">
        <v>1</v>
      </c>
      <c r="AS22" s="1" t="str">
        <f>IF(AR22=0,0,INDEX(Catégories!$D$20:$R$20,1,'Echantillon (9)'!AR22))</f>
        <v>1. Déchets putrescibles</v>
      </c>
      <c r="AT22" s="38">
        <f ca="1">SUMPRODUCT((AP$22:AP$91)*($B$22:$B$91=$AR22))</f>
        <v>0.30632078601855406</v>
      </c>
      <c r="AU22" s="19">
        <v>1</v>
      </c>
      <c r="AV22" s="1" t="str">
        <f>IF(AU22=0,0,INDEX(Catégories!$D$20:$R$20,1,'Echantillon (9)'!AU22))</f>
        <v>1. Déchets putrescibles</v>
      </c>
      <c r="AW22" s="40">
        <v>4</v>
      </c>
      <c r="AX22" s="40"/>
      <c r="AY22" s="40">
        <f>AW22-AX22</f>
        <v>4</v>
      </c>
      <c r="AZ22" s="7"/>
      <c r="BA22" s="9">
        <f t="shared" ref="BA22:BA85" ca="1" si="5">IF($AY$17=0,0,AY22/$AY$17)</f>
        <v>0.36363636363636365</v>
      </c>
      <c r="BC22" s="10">
        <f t="shared" ref="BC22:BC53" ca="1" si="6">IF(AU22=$A$16,$G$18/($G$12/($G$11-$K$17)),(AY22/($AY$17/$G$17)/($G$12/($G$11-$K$17)))+SUMPRODUCT((AK$22:AK$91)*($B$22:$B$91=$AU22)))</f>
        <v>214.6437050374775</v>
      </c>
      <c r="BD22" s="19">
        <v>1</v>
      </c>
      <c r="BE22" s="1" t="str">
        <f>IF(BD22=0,0,INDEX(Catégories!$D$20:$R$20,1,'Echantillon (9)'!BD22))</f>
        <v>1. Déchets putrescibles</v>
      </c>
      <c r="BF22" s="38">
        <f ca="1">BC22/$BC$18</f>
        <v>0.39026128188632281</v>
      </c>
    </row>
    <row r="23" spans="1:59" ht="14.45" x14ac:dyDescent="0.3">
      <c r="A23" s="53">
        <f ca="1">IF(OR(A22=$A$18,A22=0)=TRUE,0,A22+1)</f>
        <v>2</v>
      </c>
      <c r="B23" s="19">
        <f ca="1">IF(A23=0,0,HLOOKUP(A23-1,OFFSET(Catégories!$D$18:$D$19,0,0,2,Catégories!$C$17),2,TRUE))</f>
        <v>1</v>
      </c>
      <c r="C23" s="19">
        <f ca="1">IF(A23=0,0,A23-OFFSET(Catégories!$D$18,0,B23-1,,))</f>
        <v>2</v>
      </c>
      <c r="F23" s="1" t="str">
        <f ca="1">IF(A23=0,0,INDEX(Catégories!$D$20:$R$20,1,'Echantillon (9)'!B23))</f>
        <v>1. Déchets putrescibles</v>
      </c>
      <c r="G23" s="1" t="str">
        <f ca="1">IF(A23=0,0,INDEX(OFFSET(Catégories!$D$21:$D$31,0,0,10,Catégories!$C$17),'Echantillon (9)'!C23,'Echantillon (9)'!B23))</f>
        <v>1.2 Produits alimentaires non consommés</v>
      </c>
      <c r="I23" s="41">
        <v>0</v>
      </c>
      <c r="J23" s="41">
        <v>0</v>
      </c>
      <c r="K23" s="41">
        <f t="shared" ref="K23:K86" si="7">I23-J23</f>
        <v>0</v>
      </c>
      <c r="L23" s="6"/>
      <c r="M23" s="38">
        <f t="shared" ref="M23:M86" si="8">IF(K23=0,0,K23/SUMPRODUCT((K$22:K$91)*($B$22:$B$91=$B23)))</f>
        <v>0</v>
      </c>
      <c r="N23" s="38"/>
      <c r="O23" s="38">
        <f t="shared" ref="O23:O86" si="9">IF(SUM(K$22:K$91)=0,0,K23/SUM(K$22:K$91))</f>
        <v>0</v>
      </c>
      <c r="Q23" s="41">
        <v>2</v>
      </c>
      <c r="R23" s="41">
        <v>0.2</v>
      </c>
      <c r="S23" s="41">
        <f t="shared" ref="S23:S86" si="10">Q23-R23</f>
        <v>1.8</v>
      </c>
      <c r="T23" s="6"/>
      <c r="U23" s="38">
        <f t="shared" ref="U23:U86" ca="1" si="11">IF(S23=0,0,S23/SUMPRODUCT((S$22:S$91)*($B$22:$B$91=$B23)))</f>
        <v>0.339622641509434</v>
      </c>
      <c r="V23" s="38"/>
      <c r="W23" s="38">
        <f t="shared" ref="W23:W86" si="12">IF(SUM(S$22:S$91)=0,0,S23/SUM(S$22:S$91))</f>
        <v>0.12587412587412586</v>
      </c>
      <c r="Y23" s="41">
        <v>2</v>
      </c>
      <c r="Z23" s="41">
        <v>0.1</v>
      </c>
      <c r="AA23" s="41">
        <f t="shared" ref="AA23:AA86" si="13">Y23-Z23</f>
        <v>1.9</v>
      </c>
      <c r="AB23" s="6"/>
      <c r="AC23" s="38">
        <f t="shared" ref="AC23:AC86" ca="1" si="14">IF(AA23=0,0,AA23/SUMPRODUCT((AA$22:AA$91)*($B$22:$B$91=$B23)))</f>
        <v>0.24675324675324675</v>
      </c>
      <c r="AD23" s="38"/>
      <c r="AE23" s="38">
        <f t="shared" ref="AE23:AE86" si="15">IF(SUM(AA$22:AA$91)=0,0,AA23/SUM(AA$22:AA$91))</f>
        <v>0.11377245508982035</v>
      </c>
      <c r="AH23" s="41">
        <f t="shared" ref="AH23:AH86" si="16">K23</f>
        <v>0</v>
      </c>
      <c r="AI23" s="41">
        <f t="shared" si="2"/>
        <v>26.634965034965031</v>
      </c>
      <c r="AJ23" s="41">
        <f t="shared" si="3"/>
        <v>19.259401197604792</v>
      </c>
      <c r="AK23" s="41">
        <f t="shared" ref="AK23:AK86" ca="1" si="17">IF($B23=$A$16,$AL$18,AH23+AI23+AJ23)</f>
        <v>45.894366232569823</v>
      </c>
      <c r="AL23" s="38">
        <f t="shared" ref="AL23:AL86" ca="1" si="18">IF(AK23=0,0,AK23/SUMPRODUCT((AK$22:AK$91)*($B$22:$B$91=$B23)))</f>
        <v>0.2724082270929592</v>
      </c>
      <c r="AO23" s="1" t="str">
        <f ca="1">IF(A23=0,0,INDEX(OFFSET(Catégories!$D$21:$D$31,0,0,10,Catégories!$C$17),'Echantillon (9)'!C23,'Echantillon (9)'!B23))</f>
        <v>1.2 Produits alimentaires non consommés</v>
      </c>
      <c r="AP23" s="38">
        <f t="shared" ca="1" si="4"/>
        <v>8.3444302241036036E-2</v>
      </c>
      <c r="AR23" s="19">
        <f>IF(OR(AR22=$A$16,AR22=0)=TRUE,0,AR22+1)</f>
        <v>2</v>
      </c>
      <c r="AS23" s="1" t="str">
        <f>IF(AR23=0,0,INDEX(Catégories!$D$20:$R$20,1,'Echantillon (9)'!AR23))</f>
        <v xml:space="preserve">2. Papiers </v>
      </c>
      <c r="AT23" s="38">
        <f t="shared" ref="AT23:AT86" ca="1" si="19">SUMPRODUCT((AP$22:AP$91)*($B$22:$B$91=$AR23))</f>
        <v>0.1886089435877133</v>
      </c>
      <c r="AU23" s="19">
        <f>IF(OR(AU22=$A$16-1,AU22=0)=TRUE,0,AU22+1)</f>
        <v>2</v>
      </c>
      <c r="AV23" s="1" t="str">
        <f>IF(AU23=0,0,INDEX(Catégories!$D$20:$R$20,1,'Echantillon (9)'!AU23))</f>
        <v xml:space="preserve">2. Papiers </v>
      </c>
      <c r="AW23" s="40">
        <v>0</v>
      </c>
      <c r="AX23" s="40"/>
      <c r="AY23" s="40">
        <f t="shared" ref="AY23:AY86" si="20">AW23-AX23</f>
        <v>0</v>
      </c>
      <c r="AZ23" s="7"/>
      <c r="BA23" s="9">
        <f t="shared" ca="1" si="5"/>
        <v>0</v>
      </c>
      <c r="BC23" s="10">
        <f t="shared" ca="1" si="6"/>
        <v>103.73491897324232</v>
      </c>
      <c r="BD23" s="19">
        <f>IF(OR(BD22=$A$16,BD22=0)=TRUE,0,BD22+1)</f>
        <v>2</v>
      </c>
      <c r="BE23" s="1" t="str">
        <f>IF(BD23=0,0,INDEX(Catégories!$D$20:$R$20,1,'Echantillon (9)'!BD23))</f>
        <v xml:space="preserve">2. Papiers </v>
      </c>
      <c r="BF23" s="38">
        <f t="shared" ref="BF23:BF86" ca="1" si="21">BC23/$BC$18</f>
        <v>0.18860894358771335</v>
      </c>
    </row>
    <row r="24" spans="1:59" ht="14.45" x14ac:dyDescent="0.3">
      <c r="A24" s="53">
        <f t="shared" ref="A24:A87" ca="1" si="22">IF(OR(A23=$A$18,A23=0)=TRUE,0,A23+1)</f>
        <v>3</v>
      </c>
      <c r="B24" s="19">
        <f ca="1">IF(A24=0,0,HLOOKUP(A24-1,OFFSET(Catégories!$D$18:$D$19,0,0,2,Catégories!$C$17),2,TRUE))</f>
        <v>1</v>
      </c>
      <c r="C24" s="19">
        <f ca="1">IF(A24=0,0,A24-OFFSET(Catégories!$D$18,0,B24-1,,))</f>
        <v>3</v>
      </c>
      <c r="F24" s="1" t="str">
        <f ca="1">IF(A24=0,0,INDEX(Catégories!$D$20:$R$20,1,'Echantillon (9)'!B24))</f>
        <v>1. Déchets putrescibles</v>
      </c>
      <c r="G24" s="1" t="str">
        <f ca="1">IF(A24=0,0,INDEX(OFFSET(Catégories!$D$21:$D$31,0,0,10,Catégories!$C$17),'Echantillon (9)'!C24,'Echantillon (9)'!B24))</f>
        <v>1.3 Déchets de jardin</v>
      </c>
      <c r="I24" s="41">
        <v>12</v>
      </c>
      <c r="J24" s="41">
        <v>0</v>
      </c>
      <c r="K24" s="41">
        <f t="shared" si="7"/>
        <v>12</v>
      </c>
      <c r="L24" s="6"/>
      <c r="M24" s="38">
        <f t="shared" ca="1" si="8"/>
        <v>1</v>
      </c>
      <c r="N24" s="38"/>
      <c r="O24" s="38">
        <f t="shared" si="9"/>
        <v>0.5714285714285714</v>
      </c>
      <c r="Q24" s="41">
        <v>0</v>
      </c>
      <c r="R24" s="41">
        <v>0</v>
      </c>
      <c r="S24" s="41">
        <f t="shared" si="10"/>
        <v>0</v>
      </c>
      <c r="T24" s="6"/>
      <c r="U24" s="38">
        <f t="shared" si="11"/>
        <v>0</v>
      </c>
      <c r="V24" s="38"/>
      <c r="W24" s="38">
        <f t="shared" si="12"/>
        <v>0</v>
      </c>
      <c r="Y24" s="41">
        <v>0</v>
      </c>
      <c r="Z24" s="41">
        <v>0</v>
      </c>
      <c r="AA24" s="41">
        <f t="shared" si="13"/>
        <v>0</v>
      </c>
      <c r="AB24" s="6"/>
      <c r="AC24" s="38">
        <f t="shared" si="14"/>
        <v>0</v>
      </c>
      <c r="AD24" s="38"/>
      <c r="AE24" s="38">
        <f t="shared" si="15"/>
        <v>0</v>
      </c>
      <c r="AH24" s="41">
        <f t="shared" si="16"/>
        <v>12</v>
      </c>
      <c r="AI24" s="41">
        <f t="shared" si="2"/>
        <v>0</v>
      </c>
      <c r="AJ24" s="41">
        <f t="shared" si="3"/>
        <v>0</v>
      </c>
      <c r="AK24" s="41">
        <f t="shared" ca="1" si="17"/>
        <v>12</v>
      </c>
      <c r="AL24" s="38">
        <f t="shared" ca="1" si="18"/>
        <v>7.1226579501073334E-2</v>
      </c>
      <c r="AO24" s="1" t="str">
        <f ca="1">IF(A24=0,0,INDEX(OFFSET(Catégories!$D$21:$D$31,0,0,10,Catégories!$C$17),'Echantillon (9)'!C24,'Echantillon (9)'!B24))</f>
        <v>1.3 Déchets de jardin</v>
      </c>
      <c r="AP24" s="38">
        <f t="shared" ca="1" si="4"/>
        <v>2.181818181818182E-2</v>
      </c>
      <c r="AR24" s="19">
        <f t="shared" ref="AR24:AR43" si="23">IF(OR(AR23=$A$16,AR23=0)=TRUE,0,AR23+1)</f>
        <v>3</v>
      </c>
      <c r="AS24" s="1" t="str">
        <f>IF(AR24=0,0,INDEX(Catégories!$D$20:$R$20,1,'Echantillon (9)'!AR24))</f>
        <v xml:space="preserve">3. Cartons </v>
      </c>
      <c r="AT24" s="38">
        <f t="shared" ca="1" si="19"/>
        <v>0</v>
      </c>
      <c r="AU24" s="19">
        <f t="shared" ref="AU24:AU43" si="24">IF(OR(AU23=$A$16,AU23=0)=TRUE,0,AU23+1)</f>
        <v>3</v>
      </c>
      <c r="AV24" s="1" t="str">
        <f>IF(AU24=0,0,INDEX(Catégories!$D$20:$R$20,1,'Echantillon (9)'!AU24))</f>
        <v xml:space="preserve">3. Cartons </v>
      </c>
      <c r="AW24" s="40">
        <v>5</v>
      </c>
      <c r="AX24" s="40"/>
      <c r="AY24" s="40">
        <f t="shared" si="20"/>
        <v>5</v>
      </c>
      <c r="AZ24" s="7"/>
      <c r="BA24" s="9">
        <f t="shared" ca="1" si="5"/>
        <v>0.45454545454545453</v>
      </c>
      <c r="BC24" s="10">
        <f t="shared" ca="1" si="6"/>
        <v>57.709090909090911</v>
      </c>
      <c r="BD24" s="19">
        <f t="shared" ref="BD24:BD43" si="25">IF(OR(BD23=$A$16,BD23=0)=TRUE,0,BD23+1)</f>
        <v>3</v>
      </c>
      <c r="BE24" s="1" t="str">
        <f>IF(BD24=0,0,INDEX(Catégories!$D$20:$R$20,1,'Echantillon (9)'!BD24))</f>
        <v xml:space="preserve">3. Cartons </v>
      </c>
      <c r="BF24" s="38">
        <f t="shared" ca="1" si="21"/>
        <v>0.10492561983471077</v>
      </c>
    </row>
    <row r="25" spans="1:59" ht="14.45" x14ac:dyDescent="0.3">
      <c r="A25" s="53">
        <f t="shared" ca="1" si="22"/>
        <v>4</v>
      </c>
      <c r="B25" s="19">
        <f ca="1">IF(A25=0,0,HLOOKUP(A25-1,OFFSET(Catégories!$D$18:$D$19,0,0,2,Catégories!$C$17),2,TRUE))</f>
        <v>1</v>
      </c>
      <c r="C25" s="19">
        <f ca="1">IF(A25=0,0,A25-OFFSET(Catégories!$D$18,0,B25-1,,))</f>
        <v>4</v>
      </c>
      <c r="F25" s="1" t="str">
        <f ca="1">IF(A25=0,0,INDEX(Catégories!$D$20:$R$20,1,'Echantillon (9)'!B25))</f>
        <v>1. Déchets putrescibles</v>
      </c>
      <c r="G25" s="1" t="str">
        <f ca="1">IF(A25=0,0,INDEX(OFFSET(Catégories!$D$21:$D$31,0,0,10,Catégories!$C$17),'Echantillon (9)'!C25,'Echantillon (9)'!B25))</f>
        <v xml:space="preserve">1.4 Autres putrescibles </v>
      </c>
      <c r="I25" s="41">
        <v>0</v>
      </c>
      <c r="J25" s="41">
        <v>0</v>
      </c>
      <c r="K25" s="41">
        <f t="shared" si="7"/>
        <v>0</v>
      </c>
      <c r="L25" s="6"/>
      <c r="M25" s="38">
        <f t="shared" si="8"/>
        <v>0</v>
      </c>
      <c r="N25" s="38"/>
      <c r="O25" s="38">
        <f t="shared" si="9"/>
        <v>0</v>
      </c>
      <c r="Q25" s="41">
        <v>0</v>
      </c>
      <c r="R25" s="41">
        <v>0</v>
      </c>
      <c r="S25" s="41">
        <f t="shared" si="10"/>
        <v>0</v>
      </c>
      <c r="T25" s="6"/>
      <c r="U25" s="38">
        <f t="shared" si="11"/>
        <v>0</v>
      </c>
      <c r="V25" s="38"/>
      <c r="W25" s="38">
        <f t="shared" si="12"/>
        <v>0</v>
      </c>
      <c r="Y25" s="41">
        <v>1</v>
      </c>
      <c r="Z25" s="41">
        <v>0</v>
      </c>
      <c r="AA25" s="41">
        <f t="shared" si="13"/>
        <v>1</v>
      </c>
      <c r="AB25" s="6"/>
      <c r="AC25" s="38">
        <f t="shared" ca="1" si="14"/>
        <v>0.12987012987012989</v>
      </c>
      <c r="AD25" s="38"/>
      <c r="AE25" s="38">
        <f t="shared" si="15"/>
        <v>5.9880239520958084E-2</v>
      </c>
      <c r="AH25" s="41">
        <f t="shared" si="16"/>
        <v>0</v>
      </c>
      <c r="AI25" s="41">
        <f t="shared" si="2"/>
        <v>0</v>
      </c>
      <c r="AJ25" s="41">
        <f t="shared" si="3"/>
        <v>10.136526946107786</v>
      </c>
      <c r="AK25" s="41">
        <f t="shared" ca="1" si="17"/>
        <v>10.136526946107786</v>
      </c>
      <c r="AL25" s="38">
        <f t="shared" ca="1" si="18"/>
        <v>6.0165845199309863E-2</v>
      </c>
      <c r="AO25" s="1" t="str">
        <f ca="1">IF(A25=0,0,INDEX(OFFSET(Catégories!$D$21:$D$31,0,0,10,Catégories!$C$17),'Echantillon (9)'!C25,'Echantillon (9)'!B25))</f>
        <v xml:space="preserve">1.4 Autres putrescibles </v>
      </c>
      <c r="AP25" s="38">
        <f t="shared" ca="1" si="4"/>
        <v>1.8430048992923248E-2</v>
      </c>
      <c r="AR25" s="19">
        <f t="shared" si="23"/>
        <v>4</v>
      </c>
      <c r="AS25" s="1" t="str">
        <f>IF(AR25=0,0,INDEX(Catégories!$D$20:$R$20,1,'Echantillon (9)'!AR25))</f>
        <v>4. Composites</v>
      </c>
      <c r="AT25" s="38">
        <f t="shared" ca="1" si="19"/>
        <v>0</v>
      </c>
      <c r="AU25" s="19">
        <f t="shared" si="24"/>
        <v>4</v>
      </c>
      <c r="AV25" s="1" t="str">
        <f>IF(AU25=0,0,INDEX(Catégories!$D$20:$R$20,1,'Echantillon (9)'!AU25))</f>
        <v>4. Composites</v>
      </c>
      <c r="AW25" s="40">
        <f ca="1">IF(SUM($K$22:$K$91)=0,0,SUMPRODUCT(($K$22:$K$91)*($B$22:$B$91=$BD25))/SUM($K$22:$K$91))</f>
        <v>0</v>
      </c>
      <c r="AX25" s="40"/>
      <c r="AY25" s="40">
        <f t="shared" ca="1" si="20"/>
        <v>0</v>
      </c>
      <c r="AZ25" s="7"/>
      <c r="BA25" s="9">
        <f t="shared" ca="1" si="5"/>
        <v>0</v>
      </c>
      <c r="BC25" s="10">
        <f t="shared" ca="1" si="6"/>
        <v>0</v>
      </c>
      <c r="BD25" s="19">
        <f t="shared" si="25"/>
        <v>4</v>
      </c>
      <c r="BE25" s="1" t="str">
        <f>IF(BD25=0,0,INDEX(Catégories!$D$20:$R$20,1,'Echantillon (9)'!BD25))</f>
        <v>4. Composites</v>
      </c>
      <c r="BF25" s="38">
        <f t="shared" ca="1" si="21"/>
        <v>0</v>
      </c>
    </row>
    <row r="26" spans="1:59" ht="14.45" x14ac:dyDescent="0.3">
      <c r="A26" s="53">
        <f t="shared" ca="1" si="22"/>
        <v>5</v>
      </c>
      <c r="B26" s="19">
        <f ca="1">IF(A26=0,0,HLOOKUP(A26-1,OFFSET(Catégories!$D$18:$D$19,0,0,2,Catégories!$C$17),2,TRUE))</f>
        <v>2</v>
      </c>
      <c r="C26" s="19">
        <f ca="1">IF(A26=0,0,A26-OFFSET(Catégories!$D$18,0,B26-1,,))</f>
        <v>1</v>
      </c>
      <c r="F26" s="1" t="str">
        <f ca="1">IF(A26=0,0,INDEX(Catégories!$D$20:$R$20,1,'Echantillon (9)'!B26))</f>
        <v xml:space="preserve">2. Papiers </v>
      </c>
      <c r="G26" s="1" t="str">
        <f ca="1">IF(A26=0,0,INDEX(OFFSET(Catégories!$D$21:$D$31,0,0,10,Catégories!$C$17),'Echantillon (9)'!C26,'Echantillon (9)'!B26))</f>
        <v>2.1 Emballages papiers</v>
      </c>
      <c r="I26" s="41">
        <v>0</v>
      </c>
      <c r="J26" s="41">
        <v>0</v>
      </c>
      <c r="K26" s="41">
        <f t="shared" si="7"/>
        <v>0</v>
      </c>
      <c r="L26" s="6"/>
      <c r="M26" s="38">
        <f t="shared" si="8"/>
        <v>0</v>
      </c>
      <c r="N26" s="38"/>
      <c r="O26" s="38">
        <f t="shared" si="9"/>
        <v>0</v>
      </c>
      <c r="Q26" s="41">
        <v>0</v>
      </c>
      <c r="R26" s="41">
        <v>0</v>
      </c>
      <c r="S26" s="41">
        <f t="shared" si="10"/>
        <v>0</v>
      </c>
      <c r="T26" s="6"/>
      <c r="U26" s="38">
        <f t="shared" si="11"/>
        <v>0</v>
      </c>
      <c r="V26" s="38"/>
      <c r="W26" s="38">
        <f t="shared" si="12"/>
        <v>0</v>
      </c>
      <c r="Y26" s="41">
        <v>0</v>
      </c>
      <c r="Z26" s="41">
        <v>0</v>
      </c>
      <c r="AA26" s="41">
        <f t="shared" si="13"/>
        <v>0</v>
      </c>
      <c r="AB26" s="6"/>
      <c r="AC26" s="38">
        <f t="shared" si="14"/>
        <v>0</v>
      </c>
      <c r="AD26" s="38"/>
      <c r="AE26" s="38">
        <f t="shared" si="15"/>
        <v>0</v>
      </c>
      <c r="AH26" s="41">
        <f t="shared" si="16"/>
        <v>0</v>
      </c>
      <c r="AI26" s="41">
        <f t="shared" si="2"/>
        <v>0</v>
      </c>
      <c r="AJ26" s="41">
        <f t="shared" si="3"/>
        <v>0</v>
      </c>
      <c r="AK26" s="41">
        <f t="shared" ca="1" si="17"/>
        <v>0</v>
      </c>
      <c r="AL26" s="38">
        <f t="shared" ca="1" si="18"/>
        <v>0</v>
      </c>
      <c r="AO26" s="1" t="str">
        <f ca="1">IF(A26=0,0,INDEX(OFFSET(Catégories!$D$21:$D$31,0,0,10,Catégories!$C$17),'Echantillon (9)'!C26,'Echantillon (9)'!B26))</f>
        <v>2.1 Emballages papiers</v>
      </c>
      <c r="AP26" s="38">
        <f t="shared" ca="1" si="4"/>
        <v>0</v>
      </c>
      <c r="AR26" s="19">
        <f t="shared" si="23"/>
        <v>5</v>
      </c>
      <c r="AS26" s="1" t="str">
        <f>IF(AR26=0,0,INDEX(Catégories!$D$20:$R$20,1,'Echantillon (9)'!AR26))</f>
        <v xml:space="preserve">5. Textiles </v>
      </c>
      <c r="AT26" s="38">
        <f t="shared" ca="1" si="19"/>
        <v>0</v>
      </c>
      <c r="AU26" s="19">
        <f t="shared" si="24"/>
        <v>5</v>
      </c>
      <c r="AV26" s="1" t="str">
        <f>IF(AU26=0,0,INDEX(Catégories!$D$20:$R$20,1,'Echantillon (9)'!AU26))</f>
        <v xml:space="preserve">5. Textiles </v>
      </c>
      <c r="AW26" s="40">
        <f ca="1">IF(SUM($K$22:$K$91)=0,0,SUMPRODUCT(($K$22:$K$91)*($B$22:$B$91=$BD26))/SUM($K$22:$K$91))</f>
        <v>0</v>
      </c>
      <c r="AX26" s="40"/>
      <c r="AY26" s="40">
        <f t="shared" ca="1" si="20"/>
        <v>0</v>
      </c>
      <c r="AZ26" s="7"/>
      <c r="BA26" s="9">
        <f t="shared" ca="1" si="5"/>
        <v>0</v>
      </c>
      <c r="BC26" s="10">
        <f t="shared" ca="1" si="6"/>
        <v>0</v>
      </c>
      <c r="BD26" s="19">
        <f t="shared" si="25"/>
        <v>5</v>
      </c>
      <c r="BE26" s="1" t="str">
        <f>IF(BD26=0,0,INDEX(Catégories!$D$20:$R$20,1,'Echantillon (9)'!BD26))</f>
        <v xml:space="preserve">5. Textiles </v>
      </c>
      <c r="BF26" s="38">
        <f t="shared" ca="1" si="21"/>
        <v>0</v>
      </c>
    </row>
    <row r="27" spans="1:59" ht="14.45" x14ac:dyDescent="0.3">
      <c r="A27" s="53">
        <f t="shared" ca="1" si="22"/>
        <v>6</v>
      </c>
      <c r="B27" s="19">
        <f ca="1">IF(A27=0,0,HLOOKUP(A27-1,OFFSET(Catégories!$D$18:$D$19,0,0,2,Catégories!$C$17),2,TRUE))</f>
        <v>2</v>
      </c>
      <c r="C27" s="19">
        <f ca="1">IF(A27=0,0,A27-OFFSET(Catégories!$D$18,0,B27-1,,))</f>
        <v>2</v>
      </c>
      <c r="F27" s="1" t="str">
        <f ca="1">IF(A27=0,0,INDEX(Catégories!$D$20:$R$20,1,'Echantillon (9)'!B27))</f>
        <v xml:space="preserve">2. Papiers </v>
      </c>
      <c r="G27" s="1" t="str">
        <f ca="1">IF(A27=0,0,INDEX(OFFSET(Catégories!$D$21:$D$31,0,0,10,Catégories!$C$17),'Echantillon (9)'!C27,'Echantillon (9)'!B27))</f>
        <v>2.2 Journaux, magazines et revues</v>
      </c>
      <c r="I27" s="41">
        <v>4</v>
      </c>
      <c r="J27" s="41">
        <v>0</v>
      </c>
      <c r="K27" s="41">
        <f t="shared" si="7"/>
        <v>4</v>
      </c>
      <c r="L27" s="6"/>
      <c r="M27" s="38">
        <f t="shared" ca="1" si="8"/>
        <v>1</v>
      </c>
      <c r="N27" s="38"/>
      <c r="O27" s="38">
        <f t="shared" si="9"/>
        <v>0.19047619047619047</v>
      </c>
      <c r="Q27" s="41">
        <v>4</v>
      </c>
      <c r="R27" s="41">
        <v>0</v>
      </c>
      <c r="S27" s="41">
        <f t="shared" si="10"/>
        <v>4</v>
      </c>
      <c r="T27" s="6"/>
      <c r="U27" s="38">
        <f t="shared" ca="1" si="11"/>
        <v>1</v>
      </c>
      <c r="V27" s="38"/>
      <c r="W27" s="38">
        <f t="shared" si="12"/>
        <v>0.27972027972027969</v>
      </c>
      <c r="Y27" s="41">
        <v>4</v>
      </c>
      <c r="Z27" s="41">
        <v>0</v>
      </c>
      <c r="AA27" s="41">
        <f t="shared" si="13"/>
        <v>4</v>
      </c>
      <c r="AB27" s="6"/>
      <c r="AC27" s="38">
        <f t="shared" ca="1" si="14"/>
        <v>1</v>
      </c>
      <c r="AD27" s="38"/>
      <c r="AE27" s="38">
        <f t="shared" si="15"/>
        <v>0.23952095808383234</v>
      </c>
      <c r="AH27" s="41">
        <f t="shared" si="16"/>
        <v>4</v>
      </c>
      <c r="AI27" s="41">
        <f t="shared" si="2"/>
        <v>59.188811188811179</v>
      </c>
      <c r="AJ27" s="41">
        <f t="shared" si="3"/>
        <v>40.546107784431143</v>
      </c>
      <c r="AK27" s="41">
        <f t="shared" ca="1" si="17"/>
        <v>103.73491897324232</v>
      </c>
      <c r="AL27" s="38">
        <f t="shared" ca="1" si="18"/>
        <v>1</v>
      </c>
      <c r="AO27" s="1" t="str">
        <f ca="1">IF(A27=0,0,INDEX(OFFSET(Catégories!$D$21:$D$31,0,0,10,Catégories!$C$17),'Echantillon (9)'!C27,'Echantillon (9)'!B27))</f>
        <v>2.2 Journaux, magazines et revues</v>
      </c>
      <c r="AP27" s="38">
        <f t="shared" ca="1" si="4"/>
        <v>0.1886089435877133</v>
      </c>
      <c r="AR27" s="19">
        <f t="shared" si="23"/>
        <v>6</v>
      </c>
      <c r="AS27" s="1" t="str">
        <f>IF(AR27=0,0,INDEX(Catégories!$D$20:$R$20,1,'Echantillon (9)'!AR27))</f>
        <v>6. Textiles sanitaires</v>
      </c>
      <c r="AT27" s="38">
        <f t="shared" ca="1" si="19"/>
        <v>0</v>
      </c>
      <c r="AU27" s="19">
        <f t="shared" si="24"/>
        <v>6</v>
      </c>
      <c r="AV27" s="1" t="str">
        <f>IF(AU27=0,0,INDEX(Catégories!$D$20:$R$20,1,'Echantillon (9)'!AU27))</f>
        <v>6. Textiles sanitaires</v>
      </c>
      <c r="AW27" s="40">
        <f ca="1">IF(SUM($K$22:$K$91)=0,0,SUMPRODUCT(($K$22:$K$91)*($B$22:$B$91=$BD27))/SUM($K$22:$K$91))</f>
        <v>0</v>
      </c>
      <c r="AX27" s="40"/>
      <c r="AY27" s="40">
        <f t="shared" ca="1" si="20"/>
        <v>0</v>
      </c>
      <c r="AZ27" s="7"/>
      <c r="BA27" s="9">
        <f t="shared" ca="1" si="5"/>
        <v>0</v>
      </c>
      <c r="BC27" s="10">
        <f t="shared" ca="1" si="6"/>
        <v>0</v>
      </c>
      <c r="BD27" s="19">
        <f t="shared" si="25"/>
        <v>6</v>
      </c>
      <c r="BE27" s="1" t="str">
        <f>IF(BD27=0,0,INDEX(Catégories!$D$20:$R$20,1,'Echantillon (9)'!BD27))</f>
        <v>6. Textiles sanitaires</v>
      </c>
      <c r="BF27" s="38">
        <f t="shared" ca="1" si="21"/>
        <v>0</v>
      </c>
    </row>
    <row r="28" spans="1:59" ht="14.45" x14ac:dyDescent="0.3">
      <c r="A28" s="53">
        <f t="shared" ca="1" si="22"/>
        <v>7</v>
      </c>
      <c r="B28" s="19">
        <f ca="1">IF(A28=0,0,HLOOKUP(A28-1,OFFSET(Catégories!$D$18:$D$19,0,0,2,Catégories!$C$17),2,TRUE))</f>
        <v>2</v>
      </c>
      <c r="C28" s="19">
        <f ca="1">IF(A28=0,0,A28-OFFSET(Catégories!$D$18,0,B28-1,,))</f>
        <v>3</v>
      </c>
      <c r="F28" s="1" t="str">
        <f ca="1">IF(A28=0,0,INDEX(Catégories!$D$20:$R$20,1,'Echantillon (9)'!B28))</f>
        <v xml:space="preserve">2. Papiers </v>
      </c>
      <c r="G28" s="1" t="str">
        <f ca="1">IF(A28=0,0,INDEX(OFFSET(Catégories!$D$21:$D$31,0,0,10,Catégories!$C$17),'Echantillon (9)'!C28,'Echantillon (9)'!B28))</f>
        <v xml:space="preserve">2.3 Imprimés publicitaires </v>
      </c>
      <c r="I28" s="41">
        <v>0</v>
      </c>
      <c r="J28" s="41">
        <v>0</v>
      </c>
      <c r="K28" s="41">
        <f t="shared" si="7"/>
        <v>0</v>
      </c>
      <c r="L28" s="6"/>
      <c r="M28" s="38">
        <f t="shared" si="8"/>
        <v>0</v>
      </c>
      <c r="N28" s="38"/>
      <c r="O28" s="38">
        <f t="shared" si="9"/>
        <v>0</v>
      </c>
      <c r="Q28" s="41">
        <v>0</v>
      </c>
      <c r="R28" s="41">
        <v>0</v>
      </c>
      <c r="S28" s="41">
        <f t="shared" si="10"/>
        <v>0</v>
      </c>
      <c r="T28" s="6"/>
      <c r="U28" s="38">
        <f t="shared" si="11"/>
        <v>0</v>
      </c>
      <c r="V28" s="38"/>
      <c r="W28" s="38">
        <f t="shared" si="12"/>
        <v>0</v>
      </c>
      <c r="Y28" s="41">
        <v>0</v>
      </c>
      <c r="Z28" s="41">
        <v>0</v>
      </c>
      <c r="AA28" s="41">
        <f t="shared" si="13"/>
        <v>0</v>
      </c>
      <c r="AB28" s="6"/>
      <c r="AC28" s="38">
        <f t="shared" si="14"/>
        <v>0</v>
      </c>
      <c r="AD28" s="38"/>
      <c r="AE28" s="38">
        <f t="shared" si="15"/>
        <v>0</v>
      </c>
      <c r="AH28" s="41">
        <f t="shared" si="16"/>
        <v>0</v>
      </c>
      <c r="AI28" s="41">
        <f t="shared" si="2"/>
        <v>0</v>
      </c>
      <c r="AJ28" s="41">
        <f t="shared" si="3"/>
        <v>0</v>
      </c>
      <c r="AK28" s="41">
        <f t="shared" ca="1" si="17"/>
        <v>0</v>
      </c>
      <c r="AL28" s="38">
        <f t="shared" ca="1" si="18"/>
        <v>0</v>
      </c>
      <c r="AO28" s="1" t="str">
        <f ca="1">IF(A28=0,0,INDEX(OFFSET(Catégories!$D$21:$D$31,0,0,10,Catégories!$C$17),'Echantillon (9)'!C28,'Echantillon (9)'!B28))</f>
        <v xml:space="preserve">2.3 Imprimés publicitaires </v>
      </c>
      <c r="AP28" s="38">
        <f t="shared" ca="1" si="4"/>
        <v>0</v>
      </c>
      <c r="AR28" s="19">
        <f t="shared" si="23"/>
        <v>7</v>
      </c>
      <c r="AS28" s="1" t="str">
        <f>IF(AR28=0,0,INDEX(Catégories!$D$20:$R$20,1,'Echantillon (9)'!AR28))</f>
        <v>7. Plastiques</v>
      </c>
      <c r="AT28" s="38">
        <f t="shared" ca="1" si="19"/>
        <v>0.23576117948464162</v>
      </c>
      <c r="AU28" s="19">
        <f t="shared" si="24"/>
        <v>7</v>
      </c>
      <c r="AV28" s="1" t="str">
        <f>IF(AU28=0,0,INDEX(Catégories!$D$20:$R$20,1,'Echantillon (9)'!AU28))</f>
        <v>7. Plastiques</v>
      </c>
      <c r="AW28" s="40">
        <v>2</v>
      </c>
      <c r="AX28" s="40"/>
      <c r="AY28" s="40">
        <f t="shared" si="20"/>
        <v>2</v>
      </c>
      <c r="AZ28" s="7"/>
      <c r="BA28" s="9">
        <f t="shared" ca="1" si="5"/>
        <v>0.18181818181818182</v>
      </c>
      <c r="BC28" s="10">
        <f t="shared" ca="1" si="6"/>
        <v>152.75228508018927</v>
      </c>
      <c r="BD28" s="19">
        <f t="shared" si="25"/>
        <v>7</v>
      </c>
      <c r="BE28" s="1" t="str">
        <f>IF(BD28=0,0,INDEX(Catégories!$D$20:$R$20,1,'Echantillon (9)'!BD28))</f>
        <v>7. Plastiques</v>
      </c>
      <c r="BF28" s="38">
        <f t="shared" ca="1" si="21"/>
        <v>0.27773142741852602</v>
      </c>
    </row>
    <row r="29" spans="1:59" ht="14.45" x14ac:dyDescent="0.3">
      <c r="A29" s="53">
        <f t="shared" ca="1" si="22"/>
        <v>8</v>
      </c>
      <c r="B29" s="19">
        <f ca="1">IF(A29=0,0,HLOOKUP(A29-1,OFFSET(Catégories!$D$18:$D$19,0,0,2,Catégories!$C$17),2,TRUE))</f>
        <v>2</v>
      </c>
      <c r="C29" s="19">
        <f ca="1">IF(A29=0,0,A29-OFFSET(Catégories!$D$18,0,B29-1,,))</f>
        <v>4</v>
      </c>
      <c r="F29" s="1" t="str">
        <f ca="1">IF(A29=0,0,INDEX(Catégories!$D$20:$R$20,1,'Echantillon (9)'!B29))</f>
        <v xml:space="preserve">2. Papiers </v>
      </c>
      <c r="G29" s="1" t="str">
        <f ca="1">IF(A29=0,0,INDEX(OFFSET(Catégories!$D$21:$D$31,0,0,10,Catégories!$C$17),'Echantillon (9)'!C29,'Echantillon (9)'!B29))</f>
        <v>2.4 Papiers bureautiques</v>
      </c>
      <c r="I29" s="41">
        <v>0</v>
      </c>
      <c r="J29" s="41">
        <v>0</v>
      </c>
      <c r="K29" s="41">
        <f t="shared" si="7"/>
        <v>0</v>
      </c>
      <c r="L29" s="6"/>
      <c r="M29" s="38">
        <f t="shared" si="8"/>
        <v>0</v>
      </c>
      <c r="N29" s="38"/>
      <c r="O29" s="38">
        <f t="shared" si="9"/>
        <v>0</v>
      </c>
      <c r="Q29" s="41">
        <v>0</v>
      </c>
      <c r="R29" s="41">
        <v>0</v>
      </c>
      <c r="S29" s="41">
        <f t="shared" si="10"/>
        <v>0</v>
      </c>
      <c r="T29" s="6"/>
      <c r="U29" s="38">
        <f t="shared" si="11"/>
        <v>0</v>
      </c>
      <c r="V29" s="38"/>
      <c r="W29" s="38">
        <f t="shared" si="12"/>
        <v>0</v>
      </c>
      <c r="Y29" s="41">
        <v>0</v>
      </c>
      <c r="Z29" s="41">
        <v>0</v>
      </c>
      <c r="AA29" s="41">
        <f t="shared" si="13"/>
        <v>0</v>
      </c>
      <c r="AB29" s="6"/>
      <c r="AC29" s="38">
        <f t="shared" si="14"/>
        <v>0</v>
      </c>
      <c r="AD29" s="38"/>
      <c r="AE29" s="38">
        <f t="shared" si="15"/>
        <v>0</v>
      </c>
      <c r="AH29" s="41">
        <f t="shared" si="16"/>
        <v>0</v>
      </c>
      <c r="AI29" s="41">
        <f t="shared" si="2"/>
        <v>0</v>
      </c>
      <c r="AJ29" s="41">
        <f t="shared" si="3"/>
        <v>0</v>
      </c>
      <c r="AK29" s="41">
        <f t="shared" ca="1" si="17"/>
        <v>0</v>
      </c>
      <c r="AL29" s="38">
        <f t="shared" ca="1" si="18"/>
        <v>0</v>
      </c>
      <c r="AO29" s="1" t="str">
        <f ca="1">IF(A29=0,0,INDEX(OFFSET(Catégories!$D$21:$D$31,0,0,10,Catégories!$C$17),'Echantillon (9)'!C29,'Echantillon (9)'!B29))</f>
        <v>2.4 Papiers bureautiques</v>
      </c>
      <c r="AP29" s="38">
        <f t="shared" ca="1" si="4"/>
        <v>0</v>
      </c>
      <c r="AR29" s="19">
        <f t="shared" si="23"/>
        <v>8</v>
      </c>
      <c r="AS29" s="1" t="str">
        <f>IF(AR29=0,0,INDEX(Catégories!$D$20:$R$20,1,'Echantillon (9)'!AR29))</f>
        <v>8. Combustibles non classés</v>
      </c>
      <c r="AT29" s="38">
        <f t="shared" ca="1" si="19"/>
        <v>0</v>
      </c>
      <c r="AU29" s="19">
        <f t="shared" si="24"/>
        <v>8</v>
      </c>
      <c r="AV29" s="1" t="str">
        <f>IF(AU29=0,0,INDEX(Catégories!$D$20:$R$20,1,'Echantillon (9)'!AU29))</f>
        <v>8. Combustibles non classés</v>
      </c>
      <c r="AW29" s="40">
        <f t="shared" ref="AW29:AW43" ca="1" si="26">IF(SUM($K$22:$K$91)=0,0,SUMPRODUCT(($K$22:$K$91)*($B$22:$B$91=$BD29))/SUM($K$22:$K$91))</f>
        <v>0</v>
      </c>
      <c r="AX29" s="40"/>
      <c r="AY29" s="40">
        <f t="shared" ca="1" si="20"/>
        <v>0</v>
      </c>
      <c r="AZ29" s="7"/>
      <c r="BA29" s="9">
        <f t="shared" ca="1" si="5"/>
        <v>0</v>
      </c>
      <c r="BC29" s="10">
        <f t="shared" ca="1" si="6"/>
        <v>0</v>
      </c>
      <c r="BD29" s="19">
        <f t="shared" si="25"/>
        <v>8</v>
      </c>
      <c r="BE29" s="1" t="str">
        <f>IF(BD29=0,0,INDEX(Catégories!$D$20:$R$20,1,'Echantillon (9)'!BD29))</f>
        <v>8. Combustibles non classés</v>
      </c>
      <c r="BF29" s="38">
        <f t="shared" ca="1" si="21"/>
        <v>0</v>
      </c>
    </row>
    <row r="30" spans="1:59" ht="14.45" x14ac:dyDescent="0.3">
      <c r="A30" s="53">
        <f t="shared" ca="1" si="22"/>
        <v>9</v>
      </c>
      <c r="B30" s="19">
        <f ca="1">IF(A30=0,0,HLOOKUP(A30-1,OFFSET(Catégories!$D$18:$D$19,0,0,2,Catégories!$C$17),2,TRUE))</f>
        <v>2</v>
      </c>
      <c r="C30" s="19">
        <f ca="1">IF(A30=0,0,A30-OFFSET(Catégories!$D$18,0,B30-1,,))</f>
        <v>5</v>
      </c>
      <c r="F30" s="1" t="str">
        <f ca="1">IF(A30=0,0,INDEX(Catégories!$D$20:$R$20,1,'Echantillon (9)'!B30))</f>
        <v xml:space="preserve">2. Papiers </v>
      </c>
      <c r="G30" s="1" t="str">
        <f ca="1">IF(A30=0,0,INDEX(OFFSET(Catégories!$D$21:$D$31,0,0,10,Catégories!$C$17),'Echantillon (9)'!C30,'Echantillon (9)'!B30))</f>
        <v xml:space="preserve">2.5 Autres papiers </v>
      </c>
      <c r="I30" s="41">
        <v>0</v>
      </c>
      <c r="J30" s="41">
        <v>0</v>
      </c>
      <c r="K30" s="41">
        <f t="shared" si="7"/>
        <v>0</v>
      </c>
      <c r="L30" s="6"/>
      <c r="M30" s="38">
        <f t="shared" si="8"/>
        <v>0</v>
      </c>
      <c r="N30" s="38"/>
      <c r="O30" s="38">
        <f t="shared" si="9"/>
        <v>0</v>
      </c>
      <c r="Q30" s="41">
        <v>0</v>
      </c>
      <c r="R30" s="41">
        <v>0</v>
      </c>
      <c r="S30" s="41">
        <f t="shared" si="10"/>
        <v>0</v>
      </c>
      <c r="T30" s="6"/>
      <c r="U30" s="38">
        <f t="shared" si="11"/>
        <v>0</v>
      </c>
      <c r="V30" s="38"/>
      <c r="W30" s="38">
        <f t="shared" si="12"/>
        <v>0</v>
      </c>
      <c r="Y30" s="41">
        <v>0</v>
      </c>
      <c r="Z30" s="41">
        <v>0</v>
      </c>
      <c r="AA30" s="41">
        <f t="shared" si="13"/>
        <v>0</v>
      </c>
      <c r="AB30" s="6"/>
      <c r="AC30" s="38">
        <f t="shared" si="14"/>
        <v>0</v>
      </c>
      <c r="AD30" s="38"/>
      <c r="AE30" s="38">
        <f t="shared" si="15"/>
        <v>0</v>
      </c>
      <c r="AH30" s="41">
        <f t="shared" si="16"/>
        <v>0</v>
      </c>
      <c r="AI30" s="41">
        <f t="shared" si="2"/>
        <v>0</v>
      </c>
      <c r="AJ30" s="41">
        <f t="shared" si="3"/>
        <v>0</v>
      </c>
      <c r="AK30" s="41">
        <f t="shared" ca="1" si="17"/>
        <v>0</v>
      </c>
      <c r="AL30" s="38">
        <f t="shared" ca="1" si="18"/>
        <v>0</v>
      </c>
      <c r="AO30" s="1" t="str">
        <f ca="1">IF(A30=0,0,INDEX(OFFSET(Catégories!$D$21:$D$31,0,0,10,Catégories!$C$17),'Echantillon (9)'!C30,'Echantillon (9)'!B30))</f>
        <v xml:space="preserve">2.5 Autres papiers </v>
      </c>
      <c r="AP30" s="38">
        <f t="shared" ca="1" si="4"/>
        <v>0</v>
      </c>
      <c r="AR30" s="19">
        <f t="shared" si="23"/>
        <v>9</v>
      </c>
      <c r="AS30" s="1" t="str">
        <f>IF(AR30=0,0,INDEX(Catégories!$D$20:$R$20,1,'Echantillon (9)'!AR30))</f>
        <v>9. Verre</v>
      </c>
      <c r="AT30" s="38">
        <f t="shared" ca="1" si="19"/>
        <v>0</v>
      </c>
      <c r="AU30" s="19">
        <f t="shared" si="24"/>
        <v>9</v>
      </c>
      <c r="AV30" s="1" t="str">
        <f>IF(AU30=0,0,INDEX(Catégories!$D$20:$R$20,1,'Echantillon (9)'!AU30))</f>
        <v>9. Verre</v>
      </c>
      <c r="AW30" s="40">
        <f t="shared" ca="1" si="26"/>
        <v>0</v>
      </c>
      <c r="AX30" s="40"/>
      <c r="AY30" s="40">
        <f t="shared" ca="1" si="20"/>
        <v>0</v>
      </c>
      <c r="AZ30" s="7"/>
      <c r="BA30" s="9">
        <f t="shared" ca="1" si="5"/>
        <v>0</v>
      </c>
      <c r="BC30" s="10">
        <f t="shared" ca="1" si="6"/>
        <v>0</v>
      </c>
      <c r="BD30" s="19">
        <f t="shared" si="25"/>
        <v>9</v>
      </c>
      <c r="BE30" s="1" t="str">
        <f>IF(BD30=0,0,INDEX(Catégories!$D$20:$R$20,1,'Echantillon (9)'!BD30))</f>
        <v>9. Verre</v>
      </c>
      <c r="BF30" s="38">
        <f t="shared" ca="1" si="21"/>
        <v>0</v>
      </c>
    </row>
    <row r="31" spans="1:59" ht="14.45" x14ac:dyDescent="0.3">
      <c r="A31" s="53">
        <f t="shared" ca="1" si="22"/>
        <v>10</v>
      </c>
      <c r="B31" s="19">
        <f ca="1">IF(A31=0,0,HLOOKUP(A31-1,OFFSET(Catégories!$D$18:$D$19,0,0,2,Catégories!$C$17),2,TRUE))</f>
        <v>3</v>
      </c>
      <c r="C31" s="19">
        <f ca="1">IF(A31=0,0,A31-OFFSET(Catégories!$D$18,0,B31-1,,))</f>
        <v>1</v>
      </c>
      <c r="F31" s="1" t="str">
        <f ca="1">IF(A31=0,0,INDEX(Catégories!$D$20:$R$20,1,'Echantillon (9)'!B31))</f>
        <v xml:space="preserve">3. Cartons </v>
      </c>
      <c r="G31" s="1" t="str">
        <f ca="1">IF(A31=0,0,INDEX(OFFSET(Catégories!$D$21:$D$31,0,0,10,Catégories!$C$17),'Echantillon (9)'!C31,'Echantillon (9)'!B31))</f>
        <v xml:space="preserve">3.1 Emballages cartons plats </v>
      </c>
      <c r="I31" s="41">
        <v>0</v>
      </c>
      <c r="J31" s="41">
        <v>0</v>
      </c>
      <c r="K31" s="41">
        <f t="shared" si="7"/>
        <v>0</v>
      </c>
      <c r="L31" s="6"/>
      <c r="M31" s="38">
        <f t="shared" si="8"/>
        <v>0</v>
      </c>
      <c r="N31" s="38"/>
      <c r="O31" s="38">
        <f t="shared" si="9"/>
        <v>0</v>
      </c>
      <c r="Q31" s="41">
        <v>0</v>
      </c>
      <c r="R31" s="41">
        <v>0</v>
      </c>
      <c r="S31" s="41">
        <f t="shared" si="10"/>
        <v>0</v>
      </c>
      <c r="T31" s="6"/>
      <c r="U31" s="38">
        <f t="shared" si="11"/>
        <v>0</v>
      </c>
      <c r="V31" s="38"/>
      <c r="W31" s="38">
        <f t="shared" si="12"/>
        <v>0</v>
      </c>
      <c r="Y31" s="41">
        <v>0</v>
      </c>
      <c r="Z31" s="41">
        <v>0</v>
      </c>
      <c r="AA31" s="41">
        <f t="shared" si="13"/>
        <v>0</v>
      </c>
      <c r="AB31" s="6"/>
      <c r="AC31" s="38">
        <f t="shared" si="14"/>
        <v>0</v>
      </c>
      <c r="AD31" s="38"/>
      <c r="AE31" s="38">
        <f t="shared" si="15"/>
        <v>0</v>
      </c>
      <c r="AH31" s="41">
        <f t="shared" si="16"/>
        <v>0</v>
      </c>
      <c r="AI31" s="41">
        <f t="shared" si="2"/>
        <v>0</v>
      </c>
      <c r="AJ31" s="41">
        <f t="shared" si="3"/>
        <v>0</v>
      </c>
      <c r="AK31" s="41">
        <f t="shared" ca="1" si="17"/>
        <v>0</v>
      </c>
      <c r="AL31" s="38">
        <f t="shared" ca="1" si="18"/>
        <v>0</v>
      </c>
      <c r="AO31" s="1" t="str">
        <f ca="1">IF(A31=0,0,INDEX(OFFSET(Catégories!$D$21:$D$31,0,0,10,Catégories!$C$17),'Echantillon (9)'!C31,'Echantillon (9)'!B31))</f>
        <v xml:space="preserve">3.1 Emballages cartons plats </v>
      </c>
      <c r="AP31" s="38">
        <f t="shared" ca="1" si="4"/>
        <v>0</v>
      </c>
      <c r="AR31" s="19">
        <f t="shared" si="23"/>
        <v>10</v>
      </c>
      <c r="AS31" s="1" t="str">
        <f>IF(AR31=0,0,INDEX(Catégories!$D$20:$R$20,1,'Echantillon (9)'!AR31))</f>
        <v>10. Métaux</v>
      </c>
      <c r="AT31" s="38">
        <f t="shared" ca="1" si="19"/>
        <v>0</v>
      </c>
      <c r="AU31" s="19">
        <f t="shared" si="24"/>
        <v>10</v>
      </c>
      <c r="AV31" s="1" t="str">
        <f>IF(AU31=0,0,INDEX(Catégories!$D$20:$R$20,1,'Echantillon (9)'!AU31))</f>
        <v>10. Métaux</v>
      </c>
      <c r="AW31" s="40">
        <f t="shared" ca="1" si="26"/>
        <v>0</v>
      </c>
      <c r="AX31" s="40"/>
      <c r="AY31" s="40">
        <f t="shared" ca="1" si="20"/>
        <v>0</v>
      </c>
      <c r="AZ31" s="7"/>
      <c r="BA31" s="9">
        <f t="shared" ca="1" si="5"/>
        <v>0</v>
      </c>
      <c r="BC31" s="10">
        <f t="shared" ca="1" si="6"/>
        <v>0</v>
      </c>
      <c r="BD31" s="19">
        <f t="shared" si="25"/>
        <v>10</v>
      </c>
      <c r="BE31" s="1" t="str">
        <f>IF(BD31=0,0,INDEX(Catégories!$D$20:$R$20,1,'Echantillon (9)'!BD31))</f>
        <v>10. Métaux</v>
      </c>
      <c r="BF31" s="38">
        <f t="shared" ca="1" si="21"/>
        <v>0</v>
      </c>
    </row>
    <row r="32" spans="1:59" x14ac:dyDescent="0.3">
      <c r="A32" s="53">
        <f t="shared" ca="1" si="22"/>
        <v>11</v>
      </c>
      <c r="B32" s="19">
        <f ca="1">IF(A32=0,0,HLOOKUP(A32-1,OFFSET(Catégories!$D$18:$D$19,0,0,2,Catégories!$C$17),2,TRUE))</f>
        <v>3</v>
      </c>
      <c r="C32" s="19">
        <f ca="1">IF(A32=0,0,A32-OFFSET(Catégories!$D$18,0,B32-1,,))</f>
        <v>2</v>
      </c>
      <c r="F32" s="1" t="str">
        <f ca="1">IF(A32=0,0,INDEX(Catégories!$D$20:$R$20,1,'Echantillon (9)'!B32))</f>
        <v xml:space="preserve">3. Cartons </v>
      </c>
      <c r="G32" s="1" t="str">
        <f ca="1">IF(A32=0,0,INDEX(OFFSET(Catégories!$D$21:$D$31,0,0,10,Catégories!$C$17),'Echantillon (9)'!C32,'Echantillon (9)'!B32))</f>
        <v>3.2 Emballages cartons ondulés</v>
      </c>
      <c r="I32" s="41">
        <v>0</v>
      </c>
      <c r="J32" s="41">
        <v>0</v>
      </c>
      <c r="K32" s="41">
        <f t="shared" si="7"/>
        <v>0</v>
      </c>
      <c r="L32" s="6"/>
      <c r="M32" s="38">
        <f t="shared" si="8"/>
        <v>0</v>
      </c>
      <c r="N32" s="38"/>
      <c r="O32" s="38">
        <f t="shared" si="9"/>
        <v>0</v>
      </c>
      <c r="Q32" s="41">
        <v>0</v>
      </c>
      <c r="R32" s="41">
        <v>0</v>
      </c>
      <c r="S32" s="41">
        <f t="shared" si="10"/>
        <v>0</v>
      </c>
      <c r="T32" s="6"/>
      <c r="U32" s="38">
        <f t="shared" si="11"/>
        <v>0</v>
      </c>
      <c r="V32" s="38"/>
      <c r="W32" s="38">
        <f t="shared" si="12"/>
        <v>0</v>
      </c>
      <c r="Y32" s="41">
        <v>0</v>
      </c>
      <c r="Z32" s="41">
        <v>0</v>
      </c>
      <c r="AA32" s="41">
        <f t="shared" si="13"/>
        <v>0</v>
      </c>
      <c r="AB32" s="6"/>
      <c r="AC32" s="38">
        <f t="shared" si="14"/>
        <v>0</v>
      </c>
      <c r="AD32" s="38"/>
      <c r="AE32" s="38">
        <f t="shared" si="15"/>
        <v>0</v>
      </c>
      <c r="AH32" s="41">
        <f t="shared" si="16"/>
        <v>0</v>
      </c>
      <c r="AI32" s="41">
        <f t="shared" si="2"/>
        <v>0</v>
      </c>
      <c r="AJ32" s="41">
        <f t="shared" si="3"/>
        <v>0</v>
      </c>
      <c r="AK32" s="41">
        <f t="shared" ca="1" si="17"/>
        <v>0</v>
      </c>
      <c r="AL32" s="38">
        <f t="shared" ca="1" si="18"/>
        <v>0</v>
      </c>
      <c r="AO32" s="1" t="str">
        <f ca="1">IF(A32=0,0,INDEX(OFFSET(Catégories!$D$21:$D$31,0,0,10,Catégories!$C$17),'Echantillon (9)'!C32,'Echantillon (9)'!B32))</f>
        <v>3.2 Emballages cartons ondulés</v>
      </c>
      <c r="AP32" s="38">
        <f t="shared" ca="1" si="4"/>
        <v>0</v>
      </c>
      <c r="AR32" s="19">
        <f t="shared" si="23"/>
        <v>11</v>
      </c>
      <c r="AS32" s="1" t="str">
        <f>IF(AR32=0,0,INDEX(Catégories!$D$20:$R$20,1,'Echantillon (9)'!AR32))</f>
        <v>11. incombustibles non classés</v>
      </c>
      <c r="AT32" s="38">
        <f t="shared" ca="1" si="19"/>
        <v>0</v>
      </c>
      <c r="AU32" s="19">
        <f t="shared" si="24"/>
        <v>11</v>
      </c>
      <c r="AV32" s="1" t="str">
        <f>IF(AU32=0,0,INDEX(Catégories!$D$20:$R$20,1,'Echantillon (9)'!AU32))</f>
        <v>11. incombustibles non classés</v>
      </c>
      <c r="AW32" s="40">
        <f t="shared" ca="1" si="26"/>
        <v>0</v>
      </c>
      <c r="AX32" s="40"/>
      <c r="AY32" s="40">
        <f t="shared" ca="1" si="20"/>
        <v>0</v>
      </c>
      <c r="AZ32" s="7"/>
      <c r="BA32" s="9">
        <f t="shared" ca="1" si="5"/>
        <v>0</v>
      </c>
      <c r="BC32" s="10">
        <f t="shared" ca="1" si="6"/>
        <v>0</v>
      </c>
      <c r="BD32" s="19">
        <f t="shared" si="25"/>
        <v>11</v>
      </c>
      <c r="BE32" s="1" t="str">
        <f>IF(BD32=0,0,INDEX(Catégories!$D$20:$R$20,1,'Echantillon (9)'!BD32))</f>
        <v>11. incombustibles non classés</v>
      </c>
      <c r="BF32" s="38">
        <f t="shared" ca="1" si="21"/>
        <v>0</v>
      </c>
    </row>
    <row r="33" spans="1:58" x14ac:dyDescent="0.3">
      <c r="A33" s="53">
        <f t="shared" ca="1" si="22"/>
        <v>12</v>
      </c>
      <c r="B33" s="19">
        <f ca="1">IF(A33=0,0,HLOOKUP(A33-1,OFFSET(Catégories!$D$18:$D$19,0,0,2,Catégories!$C$17),2,TRUE))</f>
        <v>3</v>
      </c>
      <c r="C33" s="19">
        <f ca="1">IF(A33=0,0,A33-OFFSET(Catégories!$D$18,0,B33-1,,))</f>
        <v>3</v>
      </c>
      <c r="F33" s="1" t="str">
        <f ca="1">IF(A33=0,0,INDEX(Catégories!$D$20:$R$20,1,'Echantillon (9)'!B33))</f>
        <v xml:space="preserve">3. Cartons </v>
      </c>
      <c r="G33" s="1" t="str">
        <f ca="1">IF(A33=0,0,INDEX(OFFSET(Catégories!$D$21:$D$31,0,0,10,Catégories!$C$17),'Echantillon (9)'!C33,'Echantillon (9)'!B33))</f>
        <v xml:space="preserve">3.3 Autres cartons </v>
      </c>
      <c r="I33" s="41">
        <v>0</v>
      </c>
      <c r="J33" s="41">
        <v>0</v>
      </c>
      <c r="K33" s="41">
        <f t="shared" si="7"/>
        <v>0</v>
      </c>
      <c r="L33" s="6"/>
      <c r="M33" s="38">
        <f t="shared" si="8"/>
        <v>0</v>
      </c>
      <c r="N33" s="38"/>
      <c r="O33" s="38">
        <f t="shared" si="9"/>
        <v>0</v>
      </c>
      <c r="Q33" s="41">
        <v>0</v>
      </c>
      <c r="R33" s="41">
        <v>0</v>
      </c>
      <c r="S33" s="41">
        <f t="shared" si="10"/>
        <v>0</v>
      </c>
      <c r="T33" s="6"/>
      <c r="U33" s="38">
        <f t="shared" si="11"/>
        <v>0</v>
      </c>
      <c r="V33" s="38"/>
      <c r="W33" s="38">
        <f t="shared" si="12"/>
        <v>0</v>
      </c>
      <c r="Y33" s="41">
        <v>0</v>
      </c>
      <c r="Z33" s="41">
        <v>0</v>
      </c>
      <c r="AA33" s="41">
        <f t="shared" si="13"/>
        <v>0</v>
      </c>
      <c r="AB33" s="6"/>
      <c r="AC33" s="38">
        <f t="shared" si="14"/>
        <v>0</v>
      </c>
      <c r="AD33" s="38"/>
      <c r="AE33" s="38">
        <f t="shared" si="15"/>
        <v>0</v>
      </c>
      <c r="AH33" s="41">
        <f t="shared" si="16"/>
        <v>0</v>
      </c>
      <c r="AI33" s="41">
        <f t="shared" si="2"/>
        <v>0</v>
      </c>
      <c r="AJ33" s="41">
        <f t="shared" si="3"/>
        <v>0</v>
      </c>
      <c r="AK33" s="41">
        <f t="shared" ca="1" si="17"/>
        <v>0</v>
      </c>
      <c r="AL33" s="38">
        <f t="shared" ca="1" si="18"/>
        <v>0</v>
      </c>
      <c r="AO33" s="1" t="str">
        <f ca="1">IF(A33=0,0,INDEX(OFFSET(Catégories!$D$21:$D$31,0,0,10,Catégories!$C$17),'Echantillon (9)'!C33,'Echantillon (9)'!B33))</f>
        <v xml:space="preserve">3.3 Autres cartons </v>
      </c>
      <c r="AP33" s="38">
        <f t="shared" ca="1" si="4"/>
        <v>0</v>
      </c>
      <c r="AR33" s="19">
        <f t="shared" si="23"/>
        <v>12</v>
      </c>
      <c r="AS33" s="1" t="str">
        <f>IF(AR33=0,0,INDEX(Catégories!$D$20:$R$20,1,'Echantillon (9)'!AR33))</f>
        <v>12. Déchets
 dangereux</v>
      </c>
      <c r="AT33" s="38">
        <f t="shared" ca="1" si="19"/>
        <v>0</v>
      </c>
      <c r="AU33" s="19">
        <f t="shared" si="24"/>
        <v>12</v>
      </c>
      <c r="AV33" s="1" t="str">
        <f>IF(AU33=0,0,INDEX(Catégories!$D$20:$R$20,1,'Echantillon (9)'!AU33))</f>
        <v>12. Déchets
 dangereux</v>
      </c>
      <c r="AW33" s="40">
        <f t="shared" ca="1" si="26"/>
        <v>0</v>
      </c>
      <c r="AX33" s="40"/>
      <c r="AY33" s="40">
        <f t="shared" ca="1" si="20"/>
        <v>0</v>
      </c>
      <c r="AZ33" s="7"/>
      <c r="BA33" s="9">
        <f t="shared" ca="1" si="5"/>
        <v>0</v>
      </c>
      <c r="BC33" s="10">
        <f t="shared" ca="1" si="6"/>
        <v>0</v>
      </c>
      <c r="BD33" s="19">
        <f t="shared" si="25"/>
        <v>12</v>
      </c>
      <c r="BE33" s="1" t="str">
        <f>IF(BD33=0,0,INDEX(Catégories!$D$20:$R$20,1,'Echantillon (9)'!BD33))</f>
        <v>12. Déchets
 dangereux</v>
      </c>
      <c r="BF33" s="38">
        <f t="shared" ca="1" si="21"/>
        <v>0</v>
      </c>
    </row>
    <row r="34" spans="1:58" x14ac:dyDescent="0.3">
      <c r="A34" s="53">
        <f t="shared" ca="1" si="22"/>
        <v>13</v>
      </c>
      <c r="B34" s="19">
        <f ca="1">IF(A34=0,0,HLOOKUP(A34-1,OFFSET(Catégories!$D$18:$D$19,0,0,2,Catégories!$C$17),2,TRUE))</f>
        <v>4</v>
      </c>
      <c r="C34" s="19">
        <f ca="1">IF(A34=0,0,A34-OFFSET(Catégories!$D$18,0,B34-1,,))</f>
        <v>1</v>
      </c>
      <c r="F34" s="1" t="str">
        <f ca="1">IF(A34=0,0,INDEX(Catégories!$D$20:$R$20,1,'Echantillon (9)'!B34))</f>
        <v>4. Composites</v>
      </c>
      <c r="G34" s="1" t="str">
        <f ca="1">IF(A34=0,0,INDEX(OFFSET(Catégories!$D$21:$D$31,0,0,10,Catégories!$C$17),'Echantillon (9)'!C34,'Echantillon (9)'!B34))</f>
        <v>4.1 Composites ELA</v>
      </c>
      <c r="I34" s="41">
        <v>0</v>
      </c>
      <c r="J34" s="41">
        <v>0</v>
      </c>
      <c r="K34" s="41">
        <f t="shared" si="7"/>
        <v>0</v>
      </c>
      <c r="L34" s="6"/>
      <c r="M34" s="38">
        <f t="shared" si="8"/>
        <v>0</v>
      </c>
      <c r="N34" s="38"/>
      <c r="O34" s="38">
        <f t="shared" si="9"/>
        <v>0</v>
      </c>
      <c r="Q34" s="41">
        <v>0</v>
      </c>
      <c r="R34" s="41">
        <v>0</v>
      </c>
      <c r="S34" s="41">
        <f t="shared" si="10"/>
        <v>0</v>
      </c>
      <c r="T34" s="6"/>
      <c r="U34" s="38">
        <f t="shared" si="11"/>
        <v>0</v>
      </c>
      <c r="V34" s="38"/>
      <c r="W34" s="38">
        <f t="shared" si="12"/>
        <v>0</v>
      </c>
      <c r="Y34" s="41">
        <v>0</v>
      </c>
      <c r="Z34" s="41">
        <v>0</v>
      </c>
      <c r="AA34" s="41">
        <f t="shared" si="13"/>
        <v>0</v>
      </c>
      <c r="AB34" s="6"/>
      <c r="AC34" s="38">
        <f t="shared" si="14"/>
        <v>0</v>
      </c>
      <c r="AD34" s="38"/>
      <c r="AE34" s="38">
        <f t="shared" si="15"/>
        <v>0</v>
      </c>
      <c r="AH34" s="41">
        <f t="shared" si="16"/>
        <v>0</v>
      </c>
      <c r="AI34" s="41">
        <f t="shared" si="2"/>
        <v>0</v>
      </c>
      <c r="AJ34" s="41">
        <f t="shared" si="3"/>
        <v>0</v>
      </c>
      <c r="AK34" s="41">
        <f t="shared" ca="1" si="17"/>
        <v>0</v>
      </c>
      <c r="AL34" s="38">
        <f t="shared" ca="1" si="18"/>
        <v>0</v>
      </c>
      <c r="AO34" s="1" t="str">
        <f ca="1">IF(A34=0,0,INDEX(OFFSET(Catégories!$D$21:$D$31,0,0,10,Catégories!$C$17),'Echantillon (9)'!C34,'Echantillon (9)'!B34))</f>
        <v>4.1 Composites ELA</v>
      </c>
      <c r="AP34" s="38">
        <f t="shared" ca="1" si="4"/>
        <v>0</v>
      </c>
      <c r="AR34" s="19">
        <f t="shared" si="23"/>
        <v>13</v>
      </c>
      <c r="AS34" s="1" t="str">
        <f>IF(AR34=0,0,INDEX(Catégories!$D$20:$R$20,1,'Echantillon (9)'!AR34))</f>
        <v>13. Fines</v>
      </c>
      <c r="AT34" s="38">
        <f t="shared" ca="1" si="19"/>
        <v>0.26930909090909094</v>
      </c>
      <c r="AU34" s="19">
        <f t="shared" si="24"/>
        <v>13</v>
      </c>
      <c r="AV34" s="1" t="str">
        <f>IF(AU34=0,0,INDEX(Catégories!$D$20:$R$20,1,'Echantillon (9)'!AU34))</f>
        <v>13. Fines</v>
      </c>
      <c r="AW34" s="40">
        <f t="shared" ca="1" si="26"/>
        <v>0</v>
      </c>
      <c r="AX34" s="40"/>
      <c r="AY34" s="40">
        <f t="shared" ca="1" si="20"/>
        <v>0</v>
      </c>
      <c r="AZ34" s="7"/>
      <c r="BA34" s="9">
        <f t="shared" ca="1" si="5"/>
        <v>0</v>
      </c>
      <c r="BC34" s="10">
        <f t="shared" si="6"/>
        <v>21.16</v>
      </c>
      <c r="BD34" s="19">
        <f t="shared" si="25"/>
        <v>13</v>
      </c>
      <c r="BE34" s="1" t="str">
        <f>IF(BD34=0,0,INDEX(Catégories!$D$20:$R$20,1,'Echantillon (9)'!BD34))</f>
        <v>13. Fines</v>
      </c>
      <c r="BF34" s="38">
        <f t="shared" ca="1" si="21"/>
        <v>3.8472727272727283E-2</v>
      </c>
    </row>
    <row r="35" spans="1:58" x14ac:dyDescent="0.3">
      <c r="A35" s="53">
        <f t="shared" ca="1" si="22"/>
        <v>14</v>
      </c>
      <c r="B35" s="19">
        <f ca="1">IF(A35=0,0,HLOOKUP(A35-1,OFFSET(Catégories!$D$18:$D$19,0,0,2,Catégories!$C$17),2,TRUE))</f>
        <v>4</v>
      </c>
      <c r="C35" s="19">
        <f ca="1">IF(A35=0,0,A35-OFFSET(Catégories!$D$18,0,B35-1,,))</f>
        <v>2</v>
      </c>
      <c r="F35" s="1" t="str">
        <f ca="1">IF(A35=0,0,INDEX(Catégories!$D$20:$R$20,1,'Echantillon (9)'!B35))</f>
        <v>4. Composites</v>
      </c>
      <c r="G35" s="1" t="str">
        <f ca="1">IF(A35=0,0,INDEX(OFFSET(Catégories!$D$21:$D$31,0,0,10,Catégories!$C$17),'Echantillon (9)'!C35,'Echantillon (9)'!B35))</f>
        <v>4.2 PAM</v>
      </c>
      <c r="I35" s="41">
        <v>0</v>
      </c>
      <c r="J35" s="41">
        <v>0</v>
      </c>
      <c r="K35" s="41">
        <f t="shared" si="7"/>
        <v>0</v>
      </c>
      <c r="L35" s="6"/>
      <c r="M35" s="38">
        <f t="shared" si="8"/>
        <v>0</v>
      </c>
      <c r="N35" s="38"/>
      <c r="O35" s="38">
        <f t="shared" si="9"/>
        <v>0</v>
      </c>
      <c r="Q35" s="41">
        <v>0</v>
      </c>
      <c r="R35" s="41">
        <v>0</v>
      </c>
      <c r="S35" s="41">
        <f t="shared" si="10"/>
        <v>0</v>
      </c>
      <c r="T35" s="6"/>
      <c r="U35" s="38">
        <f t="shared" si="11"/>
        <v>0</v>
      </c>
      <c r="V35" s="38"/>
      <c r="W35" s="38">
        <f t="shared" si="12"/>
        <v>0</v>
      </c>
      <c r="Y35" s="41">
        <v>0</v>
      </c>
      <c r="Z35" s="41">
        <v>0</v>
      </c>
      <c r="AA35" s="41">
        <f t="shared" si="13"/>
        <v>0</v>
      </c>
      <c r="AB35" s="6"/>
      <c r="AC35" s="38">
        <f t="shared" si="14"/>
        <v>0</v>
      </c>
      <c r="AD35" s="38"/>
      <c r="AE35" s="38">
        <f t="shared" si="15"/>
        <v>0</v>
      </c>
      <c r="AH35" s="41">
        <f t="shared" si="16"/>
        <v>0</v>
      </c>
      <c r="AI35" s="41">
        <f t="shared" si="2"/>
        <v>0</v>
      </c>
      <c r="AJ35" s="41">
        <f t="shared" si="3"/>
        <v>0</v>
      </c>
      <c r="AK35" s="41">
        <f t="shared" ca="1" si="17"/>
        <v>0</v>
      </c>
      <c r="AL35" s="38">
        <f t="shared" ca="1" si="18"/>
        <v>0</v>
      </c>
      <c r="AO35" s="1" t="str">
        <f ca="1">IF(A35=0,0,INDEX(OFFSET(Catégories!$D$21:$D$31,0,0,10,Catégories!$C$17),'Echantillon (9)'!C35,'Echantillon (9)'!B35))</f>
        <v>4.2 PAM</v>
      </c>
      <c r="AP35" s="38">
        <f t="shared" ca="1" si="4"/>
        <v>0</v>
      </c>
      <c r="AR35" s="19">
        <f t="shared" si="23"/>
        <v>0</v>
      </c>
      <c r="AS35" s="1">
        <f>IF(AR35=0,0,INDEX(Catégories!$D$20:$R$20,1,'Echantillon (9)'!AR35))</f>
        <v>0</v>
      </c>
      <c r="AT35" s="38">
        <f t="shared" ca="1" si="19"/>
        <v>0</v>
      </c>
      <c r="AU35" s="19">
        <f t="shared" si="24"/>
        <v>0</v>
      </c>
      <c r="AV35" s="1">
        <f>IF(AU35=0,0,INDEX(Catégories!$D$20:$R$20,1,'Echantillon (9)'!AU35))</f>
        <v>0</v>
      </c>
      <c r="AW35" s="38">
        <f t="shared" ca="1" si="26"/>
        <v>0</v>
      </c>
      <c r="AX35" s="38"/>
      <c r="AY35" s="40">
        <f t="shared" ca="1" si="20"/>
        <v>0</v>
      </c>
      <c r="AZ35" s="7"/>
      <c r="BA35" s="9">
        <f t="shared" ca="1" si="5"/>
        <v>0</v>
      </c>
      <c r="BC35" s="10">
        <f t="shared" ca="1" si="6"/>
        <v>0</v>
      </c>
      <c r="BD35" s="19">
        <f t="shared" si="25"/>
        <v>0</v>
      </c>
      <c r="BE35" s="1">
        <f>IF(BD35=0,0,INDEX(Catégories!$D$20:$R$20,1,'Echantillon (9)'!BD35))</f>
        <v>0</v>
      </c>
      <c r="BF35" s="38">
        <f t="shared" ca="1" si="21"/>
        <v>0</v>
      </c>
    </row>
    <row r="36" spans="1:58" x14ac:dyDescent="0.3">
      <c r="A36" s="53">
        <f t="shared" ca="1" si="22"/>
        <v>15</v>
      </c>
      <c r="B36" s="19">
        <f ca="1">IF(A36=0,0,HLOOKUP(A36-1,OFFSET(Catégories!$D$18:$D$19,0,0,2,Catégories!$C$17),2,TRUE))</f>
        <v>4</v>
      </c>
      <c r="C36" s="19">
        <f ca="1">IF(A36=0,0,A36-OFFSET(Catégories!$D$18,0,B36-1,,))</f>
        <v>3</v>
      </c>
      <c r="F36" s="1" t="str">
        <f ca="1">IF(A36=0,0,INDEX(Catégories!$D$20:$R$20,1,'Echantillon (9)'!B36))</f>
        <v>4. Composites</v>
      </c>
      <c r="G36" s="1" t="str">
        <f ca="1">IF(A36=0,0,INDEX(OFFSET(Catégories!$D$21:$D$31,0,0,10,Catégories!$C$17),'Echantillon (9)'!C36,'Echantillon (9)'!B36))</f>
        <v>4.3 Autres emballages composites</v>
      </c>
      <c r="I36" s="41">
        <v>0</v>
      </c>
      <c r="J36" s="41">
        <v>0</v>
      </c>
      <c r="K36" s="41">
        <f t="shared" si="7"/>
        <v>0</v>
      </c>
      <c r="L36" s="6"/>
      <c r="M36" s="38">
        <f t="shared" si="8"/>
        <v>0</v>
      </c>
      <c r="N36" s="38"/>
      <c r="O36" s="38">
        <f t="shared" si="9"/>
        <v>0</v>
      </c>
      <c r="Q36" s="41">
        <v>0</v>
      </c>
      <c r="R36" s="41">
        <v>0</v>
      </c>
      <c r="S36" s="41">
        <f t="shared" si="10"/>
        <v>0</v>
      </c>
      <c r="T36" s="6"/>
      <c r="U36" s="38">
        <f t="shared" si="11"/>
        <v>0</v>
      </c>
      <c r="V36" s="38"/>
      <c r="W36" s="38">
        <f t="shared" si="12"/>
        <v>0</v>
      </c>
      <c r="Y36" s="41">
        <v>0</v>
      </c>
      <c r="Z36" s="41">
        <v>0</v>
      </c>
      <c r="AA36" s="41">
        <f t="shared" si="13"/>
        <v>0</v>
      </c>
      <c r="AB36" s="6"/>
      <c r="AC36" s="38">
        <f t="shared" si="14"/>
        <v>0</v>
      </c>
      <c r="AD36" s="38"/>
      <c r="AE36" s="38">
        <f t="shared" si="15"/>
        <v>0</v>
      </c>
      <c r="AH36" s="41">
        <f t="shared" si="16"/>
        <v>0</v>
      </c>
      <c r="AI36" s="41">
        <f t="shared" si="2"/>
        <v>0</v>
      </c>
      <c r="AJ36" s="41">
        <f t="shared" si="3"/>
        <v>0</v>
      </c>
      <c r="AK36" s="41">
        <f t="shared" ca="1" si="17"/>
        <v>0</v>
      </c>
      <c r="AL36" s="38">
        <f t="shared" ca="1" si="18"/>
        <v>0</v>
      </c>
      <c r="AO36" s="1" t="str">
        <f ca="1">IF(A36=0,0,INDEX(OFFSET(Catégories!$D$21:$D$31,0,0,10,Catégories!$C$17),'Echantillon (9)'!C36,'Echantillon (9)'!B36))</f>
        <v>4.3 Autres emballages composites</v>
      </c>
      <c r="AP36" s="38">
        <f t="shared" ca="1" si="4"/>
        <v>0</v>
      </c>
      <c r="AR36" s="19">
        <f t="shared" si="23"/>
        <v>0</v>
      </c>
      <c r="AS36" s="1">
        <f>IF(AR36=0,0,INDEX(Catégories!$D$20:$R$20,1,'Echantillon (9)'!AR36))</f>
        <v>0</v>
      </c>
      <c r="AT36" s="38">
        <f t="shared" ca="1" si="19"/>
        <v>0</v>
      </c>
      <c r="AU36" s="19">
        <f t="shared" si="24"/>
        <v>0</v>
      </c>
      <c r="AV36" s="1">
        <f>IF(AU36=0,0,INDEX(Catégories!$D$20:$R$20,1,'Echantillon (9)'!AU36))</f>
        <v>0</v>
      </c>
      <c r="AW36" s="38">
        <f t="shared" ca="1" si="26"/>
        <v>0</v>
      </c>
      <c r="AX36" s="38"/>
      <c r="AY36" s="40">
        <f t="shared" ca="1" si="20"/>
        <v>0</v>
      </c>
      <c r="AZ36" s="7"/>
      <c r="BA36" s="9">
        <f t="shared" ca="1" si="5"/>
        <v>0</v>
      </c>
      <c r="BC36" s="10">
        <f t="shared" ca="1" si="6"/>
        <v>0</v>
      </c>
      <c r="BD36" s="19">
        <f t="shared" si="25"/>
        <v>0</v>
      </c>
      <c r="BE36" s="1">
        <f>IF(BD36=0,0,INDEX(Catégories!$D$20:$R$20,1,'Echantillon (9)'!BD36))</f>
        <v>0</v>
      </c>
      <c r="BF36" s="38">
        <f t="shared" ca="1" si="21"/>
        <v>0</v>
      </c>
    </row>
    <row r="37" spans="1:58" x14ac:dyDescent="0.3">
      <c r="A37" s="53">
        <f t="shared" ca="1" si="22"/>
        <v>16</v>
      </c>
      <c r="B37" s="19">
        <f ca="1">IF(A37=0,0,HLOOKUP(A37-1,OFFSET(Catégories!$D$18:$D$19,0,0,2,Catégories!$C$17),2,TRUE))</f>
        <v>5</v>
      </c>
      <c r="C37" s="19">
        <f ca="1">IF(A37=0,0,A37-OFFSET(Catégories!$D$18,0,B37-1,,))</f>
        <v>1</v>
      </c>
      <c r="F37" s="1" t="str">
        <f ca="1">IF(A37=0,0,INDEX(Catégories!$D$20:$R$20,1,'Echantillon (9)'!B37))</f>
        <v xml:space="preserve">5. Textiles </v>
      </c>
      <c r="G37" s="1" t="str">
        <f ca="1">IF(A37=0,0,INDEX(OFFSET(Catégories!$D$21:$D$31,0,0,10,Catégories!$C$17),'Echantillon (9)'!C37,'Echantillon (9)'!B37))</f>
        <v>5. Textiles</v>
      </c>
      <c r="I37" s="41">
        <v>0</v>
      </c>
      <c r="J37" s="41">
        <v>0</v>
      </c>
      <c r="K37" s="41">
        <f t="shared" si="7"/>
        <v>0</v>
      </c>
      <c r="L37" s="6"/>
      <c r="M37" s="38">
        <f t="shared" si="8"/>
        <v>0</v>
      </c>
      <c r="N37" s="38"/>
      <c r="O37" s="38">
        <f t="shared" si="9"/>
        <v>0</v>
      </c>
      <c r="Q37" s="41">
        <v>0</v>
      </c>
      <c r="R37" s="41">
        <v>0</v>
      </c>
      <c r="S37" s="41">
        <f t="shared" si="10"/>
        <v>0</v>
      </c>
      <c r="T37" s="6"/>
      <c r="U37" s="38">
        <f t="shared" si="11"/>
        <v>0</v>
      </c>
      <c r="V37" s="38"/>
      <c r="W37" s="38">
        <f t="shared" si="12"/>
        <v>0</v>
      </c>
      <c r="Y37" s="41">
        <v>0</v>
      </c>
      <c r="Z37" s="41">
        <v>0</v>
      </c>
      <c r="AA37" s="41">
        <f t="shared" si="13"/>
        <v>0</v>
      </c>
      <c r="AB37" s="6"/>
      <c r="AC37" s="38">
        <f t="shared" si="14"/>
        <v>0</v>
      </c>
      <c r="AD37" s="38"/>
      <c r="AE37" s="38">
        <f t="shared" si="15"/>
        <v>0</v>
      </c>
      <c r="AH37" s="41">
        <f t="shared" si="16"/>
        <v>0</v>
      </c>
      <c r="AI37" s="41">
        <f t="shared" si="2"/>
        <v>0</v>
      </c>
      <c r="AJ37" s="41">
        <f t="shared" si="3"/>
        <v>0</v>
      </c>
      <c r="AK37" s="41">
        <f t="shared" ca="1" si="17"/>
        <v>0</v>
      </c>
      <c r="AL37" s="38">
        <f t="shared" ca="1" si="18"/>
        <v>0</v>
      </c>
      <c r="AO37" s="1" t="str">
        <f ca="1">IF(A37=0,0,INDEX(OFFSET(Catégories!$D$21:$D$31,0,0,10,Catégories!$C$17),'Echantillon (9)'!C37,'Echantillon (9)'!B37))</f>
        <v>5. Textiles</v>
      </c>
      <c r="AP37" s="38">
        <f t="shared" ca="1" si="4"/>
        <v>0</v>
      </c>
      <c r="AR37" s="19">
        <f t="shared" si="23"/>
        <v>0</v>
      </c>
      <c r="AS37" s="1">
        <f>IF(AR37=0,0,INDEX(Catégories!$D$20:$R$20,1,'Echantillon (9)'!AR37))</f>
        <v>0</v>
      </c>
      <c r="AT37" s="38">
        <f t="shared" ca="1" si="19"/>
        <v>0</v>
      </c>
      <c r="AU37" s="19">
        <f t="shared" si="24"/>
        <v>0</v>
      </c>
      <c r="AV37" s="1">
        <f>IF(AU37=0,0,INDEX(Catégories!$D$20:$R$20,1,'Echantillon (9)'!AU37))</f>
        <v>0</v>
      </c>
      <c r="AW37" s="38">
        <f t="shared" ca="1" si="26"/>
        <v>0</v>
      </c>
      <c r="AX37" s="38"/>
      <c r="AY37" s="40">
        <f t="shared" ca="1" si="20"/>
        <v>0</v>
      </c>
      <c r="AZ37" s="7"/>
      <c r="BA37" s="9">
        <f t="shared" ca="1" si="5"/>
        <v>0</v>
      </c>
      <c r="BC37" s="10">
        <f t="shared" ca="1" si="6"/>
        <v>0</v>
      </c>
      <c r="BD37" s="19">
        <f t="shared" si="25"/>
        <v>0</v>
      </c>
      <c r="BE37" s="1">
        <f>IF(BD37=0,0,INDEX(Catégories!$D$20:$R$20,1,'Echantillon (9)'!BD37))</f>
        <v>0</v>
      </c>
      <c r="BF37" s="38">
        <f t="shared" ca="1" si="21"/>
        <v>0</v>
      </c>
    </row>
    <row r="38" spans="1:58" x14ac:dyDescent="0.3">
      <c r="A38" s="53">
        <f t="shared" ca="1" si="22"/>
        <v>17</v>
      </c>
      <c r="B38" s="19">
        <f ca="1">IF(A38=0,0,HLOOKUP(A38-1,OFFSET(Catégories!$D$18:$D$19,0,0,2,Catégories!$C$17),2,TRUE))</f>
        <v>6</v>
      </c>
      <c r="C38" s="19">
        <f ca="1">IF(A38=0,0,A38-OFFSET(Catégories!$D$18,0,B38-1,,))</f>
        <v>1</v>
      </c>
      <c r="F38" s="1" t="str">
        <f ca="1">IF(A38=0,0,INDEX(Catégories!$D$20:$R$20,1,'Echantillon (9)'!B38))</f>
        <v>6. Textiles sanitaires</v>
      </c>
      <c r="G38" s="1" t="str">
        <f ca="1">IF(A38=0,0,INDEX(OFFSET(Catégories!$D$21:$D$31,0,0,10,Catégories!$C$17),'Echantillon (9)'!C38,'Echantillon (9)'!B38))</f>
        <v xml:space="preserve">6.1 Fraction hygiénique </v>
      </c>
      <c r="I38" s="41">
        <v>0</v>
      </c>
      <c r="J38" s="41">
        <v>0</v>
      </c>
      <c r="K38" s="41">
        <f t="shared" si="7"/>
        <v>0</v>
      </c>
      <c r="L38" s="6"/>
      <c r="M38" s="38">
        <f t="shared" si="8"/>
        <v>0</v>
      </c>
      <c r="N38" s="38"/>
      <c r="O38" s="38">
        <f t="shared" si="9"/>
        <v>0</v>
      </c>
      <c r="Q38" s="41">
        <v>0</v>
      </c>
      <c r="R38" s="41">
        <v>0</v>
      </c>
      <c r="S38" s="41">
        <f t="shared" si="10"/>
        <v>0</v>
      </c>
      <c r="T38" s="6"/>
      <c r="U38" s="38">
        <f t="shared" si="11"/>
        <v>0</v>
      </c>
      <c r="V38" s="38"/>
      <c r="W38" s="38">
        <f t="shared" si="12"/>
        <v>0</v>
      </c>
      <c r="Y38" s="41">
        <v>0</v>
      </c>
      <c r="Z38" s="41">
        <v>0</v>
      </c>
      <c r="AA38" s="41">
        <f t="shared" si="13"/>
        <v>0</v>
      </c>
      <c r="AB38" s="6"/>
      <c r="AC38" s="38">
        <f t="shared" si="14"/>
        <v>0</v>
      </c>
      <c r="AD38" s="38"/>
      <c r="AE38" s="38">
        <f t="shared" si="15"/>
        <v>0</v>
      </c>
      <c r="AH38" s="41">
        <f t="shared" si="16"/>
        <v>0</v>
      </c>
      <c r="AI38" s="41">
        <f t="shared" si="2"/>
        <v>0</v>
      </c>
      <c r="AJ38" s="41">
        <f t="shared" si="3"/>
        <v>0</v>
      </c>
      <c r="AK38" s="41">
        <f t="shared" ca="1" si="17"/>
        <v>0</v>
      </c>
      <c r="AL38" s="38">
        <f t="shared" ca="1" si="18"/>
        <v>0</v>
      </c>
      <c r="AO38" s="1" t="str">
        <f ca="1">IF(A38=0,0,INDEX(OFFSET(Catégories!$D$21:$D$31,0,0,10,Catégories!$C$17),'Echantillon (9)'!C38,'Echantillon (9)'!B38))</f>
        <v xml:space="preserve">6.1 Fraction hygiénique </v>
      </c>
      <c r="AP38" s="38">
        <f t="shared" ca="1" si="4"/>
        <v>0</v>
      </c>
      <c r="AR38" s="19">
        <f t="shared" si="23"/>
        <v>0</v>
      </c>
      <c r="AS38" s="1">
        <f>IF(AR38=0,0,INDEX(Catégories!$D$20:$R$20,1,'Echantillon (9)'!AR38))</f>
        <v>0</v>
      </c>
      <c r="AT38" s="38">
        <f t="shared" ca="1" si="19"/>
        <v>0</v>
      </c>
      <c r="AU38" s="19">
        <f t="shared" si="24"/>
        <v>0</v>
      </c>
      <c r="AV38" s="1">
        <f>IF(AU38=0,0,INDEX(Catégories!$D$20:$R$20,1,'Echantillon (9)'!AU38))</f>
        <v>0</v>
      </c>
      <c r="AW38" s="38">
        <f t="shared" ca="1" si="26"/>
        <v>0</v>
      </c>
      <c r="AX38" s="38"/>
      <c r="AY38" s="40">
        <f t="shared" ca="1" si="20"/>
        <v>0</v>
      </c>
      <c r="AZ38" s="7"/>
      <c r="BA38" s="9">
        <f t="shared" ca="1" si="5"/>
        <v>0</v>
      </c>
      <c r="BC38" s="10">
        <f t="shared" ca="1" si="6"/>
        <v>0</v>
      </c>
      <c r="BD38" s="19">
        <f t="shared" si="25"/>
        <v>0</v>
      </c>
      <c r="BE38" s="1">
        <f>IF(BD38=0,0,INDEX(Catégories!$D$20:$R$20,1,'Echantillon (9)'!BD38))</f>
        <v>0</v>
      </c>
      <c r="BF38" s="38">
        <f t="shared" ca="1" si="21"/>
        <v>0</v>
      </c>
    </row>
    <row r="39" spans="1:58" x14ac:dyDescent="0.3">
      <c r="A39" s="53">
        <f t="shared" ca="1" si="22"/>
        <v>18</v>
      </c>
      <c r="B39" s="19">
        <f ca="1">IF(A39=0,0,HLOOKUP(A39-1,OFFSET(Catégories!$D$18:$D$19,0,0,2,Catégories!$C$17),2,TRUE))</f>
        <v>6</v>
      </c>
      <c r="C39" s="19">
        <f ca="1">IF(A39=0,0,A39-OFFSET(Catégories!$D$18,0,B39-1,,))</f>
        <v>2</v>
      </c>
      <c r="F39" s="1" t="str">
        <f ca="1">IF(A39=0,0,INDEX(Catégories!$D$20:$R$20,1,'Echantillon (9)'!B39))</f>
        <v>6. Textiles sanitaires</v>
      </c>
      <c r="G39" s="1" t="str">
        <f ca="1">IF(A39=0,0,INDEX(OFFSET(Catégories!$D$21:$D$31,0,0,10,Catégories!$C$17),'Echantillon (9)'!C39,'Echantillon (9)'!B39))</f>
        <v xml:space="preserve">6.2 Fraction papiers souillés </v>
      </c>
      <c r="I39" s="41">
        <v>0</v>
      </c>
      <c r="J39" s="41">
        <v>0</v>
      </c>
      <c r="K39" s="41">
        <f t="shared" si="7"/>
        <v>0</v>
      </c>
      <c r="L39" s="6"/>
      <c r="M39" s="38">
        <f t="shared" si="8"/>
        <v>0</v>
      </c>
      <c r="N39" s="38"/>
      <c r="O39" s="38">
        <f t="shared" si="9"/>
        <v>0</v>
      </c>
      <c r="Q39" s="41">
        <v>0</v>
      </c>
      <c r="R39" s="41">
        <v>0</v>
      </c>
      <c r="S39" s="41">
        <f t="shared" si="10"/>
        <v>0</v>
      </c>
      <c r="T39" s="6"/>
      <c r="U39" s="38">
        <f t="shared" si="11"/>
        <v>0</v>
      </c>
      <c r="V39" s="38"/>
      <c r="W39" s="38">
        <f t="shared" si="12"/>
        <v>0</v>
      </c>
      <c r="Y39" s="41">
        <v>0</v>
      </c>
      <c r="Z39" s="41">
        <v>0</v>
      </c>
      <c r="AA39" s="41">
        <f t="shared" si="13"/>
        <v>0</v>
      </c>
      <c r="AB39" s="6"/>
      <c r="AC39" s="38">
        <f t="shared" si="14"/>
        <v>0</v>
      </c>
      <c r="AD39" s="38"/>
      <c r="AE39" s="38">
        <f t="shared" si="15"/>
        <v>0</v>
      </c>
      <c r="AH39" s="41">
        <f t="shared" si="16"/>
        <v>0</v>
      </c>
      <c r="AI39" s="41">
        <f t="shared" si="2"/>
        <v>0</v>
      </c>
      <c r="AJ39" s="41">
        <f t="shared" si="3"/>
        <v>0</v>
      </c>
      <c r="AK39" s="41">
        <f t="shared" ca="1" si="17"/>
        <v>0</v>
      </c>
      <c r="AL39" s="38">
        <f t="shared" ca="1" si="18"/>
        <v>0</v>
      </c>
      <c r="AO39" s="1" t="str">
        <f ca="1">IF(A39=0,0,INDEX(OFFSET(Catégories!$D$21:$D$31,0,0,10,Catégories!$C$17),'Echantillon (9)'!C39,'Echantillon (9)'!B39))</f>
        <v xml:space="preserve">6.2 Fraction papiers souillés </v>
      </c>
      <c r="AP39" s="38">
        <f t="shared" ca="1" si="4"/>
        <v>0</v>
      </c>
      <c r="AR39" s="19">
        <f t="shared" si="23"/>
        <v>0</v>
      </c>
      <c r="AS39" s="1">
        <f>IF(AR39=0,0,INDEX(Catégories!$D$20:$R$20,1,'Echantillon (9)'!AR39))</f>
        <v>0</v>
      </c>
      <c r="AT39" s="38">
        <f t="shared" ca="1" si="19"/>
        <v>0</v>
      </c>
      <c r="AU39" s="19">
        <f t="shared" si="24"/>
        <v>0</v>
      </c>
      <c r="AV39" s="1">
        <f>IF(AU39=0,0,INDEX(Catégories!$D$20:$R$20,1,'Echantillon (9)'!AU39))</f>
        <v>0</v>
      </c>
      <c r="AW39" s="38">
        <f t="shared" ca="1" si="26"/>
        <v>0</v>
      </c>
      <c r="AX39" s="38"/>
      <c r="AY39" s="40">
        <f t="shared" ca="1" si="20"/>
        <v>0</v>
      </c>
      <c r="AZ39" s="7"/>
      <c r="BA39" s="9">
        <f t="shared" ca="1" si="5"/>
        <v>0</v>
      </c>
      <c r="BC39" s="10">
        <f t="shared" ca="1" si="6"/>
        <v>0</v>
      </c>
      <c r="BD39" s="19">
        <f t="shared" si="25"/>
        <v>0</v>
      </c>
      <c r="BE39" s="1">
        <f>IF(BD39=0,0,INDEX(Catégories!$D$20:$R$20,1,'Echantillon (9)'!BD39))</f>
        <v>0</v>
      </c>
      <c r="BF39" s="38">
        <f t="shared" ca="1" si="21"/>
        <v>0</v>
      </c>
    </row>
    <row r="40" spans="1:58" x14ac:dyDescent="0.3">
      <c r="A40" s="53">
        <f t="shared" ca="1" si="22"/>
        <v>19</v>
      </c>
      <c r="B40" s="19">
        <f ca="1">IF(A40=0,0,HLOOKUP(A40-1,OFFSET(Catégories!$D$18:$D$19,0,0,2,Catégories!$C$17),2,TRUE))</f>
        <v>7</v>
      </c>
      <c r="C40" s="19">
        <f ca="1">IF(A40=0,0,A40-OFFSET(Catégories!$D$18,0,B40-1,,))</f>
        <v>1</v>
      </c>
      <c r="F40" s="1" t="str">
        <f ca="1">IF(A40=0,0,INDEX(Catégories!$D$20:$R$20,1,'Echantillon (9)'!B40))</f>
        <v>7. Plastiques</v>
      </c>
      <c r="G40" s="1" t="str">
        <f ca="1">IF(A40=0,0,INDEX(OFFSET(Catégories!$D$21:$D$31,0,0,10,Catégories!$C$17),'Echantillon (9)'!C40,'Echantillon (9)'!B40))</f>
        <v>7,1 Sacs de caisse</v>
      </c>
      <c r="I40" s="41">
        <v>5</v>
      </c>
      <c r="J40" s="41">
        <v>0</v>
      </c>
      <c r="K40" s="41">
        <f t="shared" si="7"/>
        <v>5</v>
      </c>
      <c r="L40" s="6"/>
      <c r="M40" s="38">
        <f t="shared" ca="1" si="8"/>
        <v>1</v>
      </c>
      <c r="N40" s="38"/>
      <c r="O40" s="38">
        <f t="shared" si="9"/>
        <v>0.23809523809523808</v>
      </c>
      <c r="Q40" s="41">
        <v>5</v>
      </c>
      <c r="R40" s="41">
        <v>0</v>
      </c>
      <c r="S40" s="41">
        <f t="shared" si="10"/>
        <v>5</v>
      </c>
      <c r="T40" s="6"/>
      <c r="U40" s="38">
        <f t="shared" ca="1" si="11"/>
        <v>1</v>
      </c>
      <c r="V40" s="38"/>
      <c r="W40" s="38">
        <f t="shared" si="12"/>
        <v>0.34965034965034963</v>
      </c>
      <c r="Y40" s="41">
        <v>5</v>
      </c>
      <c r="Z40" s="41">
        <v>0</v>
      </c>
      <c r="AA40" s="41">
        <f t="shared" si="13"/>
        <v>5</v>
      </c>
      <c r="AB40" s="6"/>
      <c r="AC40" s="38">
        <f t="shared" ca="1" si="14"/>
        <v>1</v>
      </c>
      <c r="AD40" s="38"/>
      <c r="AE40" s="38">
        <f t="shared" si="15"/>
        <v>0.29940119760479045</v>
      </c>
      <c r="AH40" s="41">
        <f t="shared" si="16"/>
        <v>5</v>
      </c>
      <c r="AI40" s="41">
        <f t="shared" si="2"/>
        <v>73.986013986013972</v>
      </c>
      <c r="AJ40" s="41">
        <f t="shared" si="3"/>
        <v>50.682634730538922</v>
      </c>
      <c r="AK40" s="41">
        <f t="shared" ca="1" si="17"/>
        <v>129.66864871655289</v>
      </c>
      <c r="AL40" s="38">
        <f t="shared" ca="1" si="18"/>
        <v>1</v>
      </c>
      <c r="AO40" s="1" t="str">
        <f ca="1">IF(A40=0,0,INDEX(OFFSET(Catégories!$D$21:$D$31,0,0,10,Catégories!$C$17),'Echantillon (9)'!C40,'Echantillon (9)'!B40))</f>
        <v>7,1 Sacs de caisse</v>
      </c>
      <c r="AP40" s="38">
        <f t="shared" ca="1" si="4"/>
        <v>0.23576117948464162</v>
      </c>
      <c r="AR40" s="19">
        <f t="shared" si="23"/>
        <v>0</v>
      </c>
      <c r="AS40" s="1">
        <f>IF(AR40=0,0,INDEX(Catégories!$D$20:$R$20,1,'Echantillon (9)'!AR40))</f>
        <v>0</v>
      </c>
      <c r="AT40" s="38">
        <f t="shared" ca="1" si="19"/>
        <v>0</v>
      </c>
      <c r="AU40" s="19">
        <f t="shared" si="24"/>
        <v>0</v>
      </c>
      <c r="AV40" s="1">
        <f>IF(AU40=0,0,INDEX(Catégories!$D$20:$R$20,1,'Echantillon (9)'!AU40))</f>
        <v>0</v>
      </c>
      <c r="AW40" s="38">
        <f t="shared" ca="1" si="26"/>
        <v>0</v>
      </c>
      <c r="AX40" s="38"/>
      <c r="AY40" s="40">
        <f t="shared" ca="1" si="20"/>
        <v>0</v>
      </c>
      <c r="AZ40" s="7"/>
      <c r="BA40" s="9">
        <f t="shared" ca="1" si="5"/>
        <v>0</v>
      </c>
      <c r="BC40" s="10">
        <f t="shared" ca="1" si="6"/>
        <v>0</v>
      </c>
      <c r="BD40" s="19">
        <f t="shared" si="25"/>
        <v>0</v>
      </c>
      <c r="BE40" s="1">
        <f>IF(BD40=0,0,INDEX(Catégories!$D$20:$R$20,1,'Echantillon (9)'!BD40))</f>
        <v>0</v>
      </c>
      <c r="BF40" s="38">
        <f t="shared" ca="1" si="21"/>
        <v>0</v>
      </c>
    </row>
    <row r="41" spans="1:58" x14ac:dyDescent="0.3">
      <c r="A41" s="53">
        <f t="shared" ca="1" si="22"/>
        <v>20</v>
      </c>
      <c r="B41" s="19">
        <f ca="1">IF(A41=0,0,HLOOKUP(A41-1,OFFSET(Catégories!$D$18:$D$19,0,0,2,Catégories!$C$17),2,TRUE))</f>
        <v>7</v>
      </c>
      <c r="C41" s="19">
        <f ca="1">IF(A41=0,0,A41-OFFSET(Catégories!$D$18,0,B41-1,,))</f>
        <v>2</v>
      </c>
      <c r="F41" s="1" t="str">
        <f ca="1">IF(A41=0,0,INDEX(Catégories!$D$20:$R$20,1,'Echantillon (9)'!B41))</f>
        <v>7. Plastiques</v>
      </c>
      <c r="G41" s="1" t="str">
        <f ca="1">IF(A41=0,0,INDEX(OFFSET(Catégories!$D$21:$D$31,0,0,10,Catégories!$C$17),'Echantillon (9)'!C41,'Echantillon (9)'!B41))</f>
        <v xml:space="preserve">7.2 Autres films polyoléfines 
(PE et PP) </v>
      </c>
      <c r="I41" s="41">
        <v>0</v>
      </c>
      <c r="J41" s="41">
        <v>0</v>
      </c>
      <c r="K41" s="41">
        <f t="shared" si="7"/>
        <v>0</v>
      </c>
      <c r="L41" s="6"/>
      <c r="M41" s="38">
        <f t="shared" si="8"/>
        <v>0</v>
      </c>
      <c r="N41" s="38"/>
      <c r="O41" s="38">
        <f t="shared" si="9"/>
        <v>0</v>
      </c>
      <c r="Q41" s="41">
        <v>0</v>
      </c>
      <c r="R41" s="41">
        <v>0</v>
      </c>
      <c r="S41" s="41">
        <f t="shared" si="10"/>
        <v>0</v>
      </c>
      <c r="T41" s="6"/>
      <c r="U41" s="38">
        <f t="shared" si="11"/>
        <v>0</v>
      </c>
      <c r="V41" s="38"/>
      <c r="W41" s="38">
        <f t="shared" si="12"/>
        <v>0</v>
      </c>
      <c r="Y41" s="41">
        <v>0</v>
      </c>
      <c r="Z41" s="41">
        <v>0</v>
      </c>
      <c r="AA41" s="41">
        <f t="shared" si="13"/>
        <v>0</v>
      </c>
      <c r="AB41" s="6"/>
      <c r="AC41" s="38">
        <f t="shared" si="14"/>
        <v>0</v>
      </c>
      <c r="AD41" s="38"/>
      <c r="AE41" s="38">
        <f t="shared" si="15"/>
        <v>0</v>
      </c>
      <c r="AH41" s="41">
        <f t="shared" si="16"/>
        <v>0</v>
      </c>
      <c r="AI41" s="41">
        <f t="shared" si="2"/>
        <v>0</v>
      </c>
      <c r="AJ41" s="41">
        <f t="shared" si="3"/>
        <v>0</v>
      </c>
      <c r="AK41" s="41">
        <f t="shared" ca="1" si="17"/>
        <v>0</v>
      </c>
      <c r="AL41" s="38">
        <f t="shared" ca="1" si="18"/>
        <v>0</v>
      </c>
      <c r="AO41" s="1" t="str">
        <f ca="1">IF(A41=0,0,INDEX(OFFSET(Catégories!$D$21:$D$31,0,0,10,Catégories!$C$17),'Echantillon (9)'!C41,'Echantillon (9)'!B41))</f>
        <v xml:space="preserve">7.2 Autres films polyoléfines 
(PE et PP) </v>
      </c>
      <c r="AP41" s="38">
        <f t="shared" ca="1" si="4"/>
        <v>0</v>
      </c>
      <c r="AR41" s="19">
        <f t="shared" si="23"/>
        <v>0</v>
      </c>
      <c r="AS41" s="1">
        <f>IF(AR41=0,0,INDEX(Catégories!$D$20:$R$20,1,'Echantillon (9)'!AR41))</f>
        <v>0</v>
      </c>
      <c r="AT41" s="38">
        <f t="shared" ca="1" si="19"/>
        <v>0</v>
      </c>
      <c r="AU41" s="19">
        <f t="shared" si="24"/>
        <v>0</v>
      </c>
      <c r="AV41" s="1">
        <f>IF(AU41=0,0,INDEX(Catégories!$D$20:$R$20,1,'Echantillon (9)'!AU41))</f>
        <v>0</v>
      </c>
      <c r="AW41" s="38">
        <f t="shared" ca="1" si="26"/>
        <v>0</v>
      </c>
      <c r="AX41" s="38"/>
      <c r="AY41" s="40">
        <f t="shared" ca="1" si="20"/>
        <v>0</v>
      </c>
      <c r="AZ41" s="7"/>
      <c r="BA41" s="9">
        <f t="shared" ca="1" si="5"/>
        <v>0</v>
      </c>
      <c r="BC41" s="10">
        <f t="shared" ca="1" si="6"/>
        <v>0</v>
      </c>
      <c r="BD41" s="19">
        <f t="shared" si="25"/>
        <v>0</v>
      </c>
      <c r="BE41" s="1">
        <f>IF(BD41=0,0,INDEX(Catégories!$D$20:$R$20,1,'Echantillon (9)'!BD41))</f>
        <v>0</v>
      </c>
      <c r="BF41" s="38">
        <f t="shared" ca="1" si="21"/>
        <v>0</v>
      </c>
    </row>
    <row r="42" spans="1:58" x14ac:dyDescent="0.3">
      <c r="A42" s="53">
        <f t="shared" ca="1" si="22"/>
        <v>21</v>
      </c>
      <c r="B42" s="19">
        <f ca="1">IF(A42=0,0,HLOOKUP(A42-1,OFFSET(Catégories!$D$18:$D$19,0,0,2,Catégories!$C$17),2,TRUE))</f>
        <v>7</v>
      </c>
      <c r="C42" s="19">
        <f ca="1">IF(A42=0,0,A42-OFFSET(Catégories!$D$18,0,B42-1,,))</f>
        <v>3</v>
      </c>
      <c r="F42" s="1" t="str">
        <f ca="1">IF(A42=0,0,INDEX(Catégories!$D$20:$R$20,1,'Echantillon (9)'!B42))</f>
        <v>7. Plastiques</v>
      </c>
      <c r="G42" s="1" t="str">
        <f ca="1">IF(A42=0,0,INDEX(OFFSET(Catégories!$D$21:$D$31,0,0,10,Catégories!$C$17),'Echantillon (9)'!C42,'Echantillon (9)'!B42))</f>
        <v>7.3 Bouteilles d'eau</v>
      </c>
      <c r="I42" s="41">
        <v>0</v>
      </c>
      <c r="J42" s="41">
        <v>0</v>
      </c>
      <c r="K42" s="41">
        <f t="shared" si="7"/>
        <v>0</v>
      </c>
      <c r="L42" s="6"/>
      <c r="M42" s="38">
        <f t="shared" si="8"/>
        <v>0</v>
      </c>
      <c r="N42" s="38"/>
      <c r="O42" s="38">
        <f t="shared" si="9"/>
        <v>0</v>
      </c>
      <c r="Q42" s="41">
        <v>0</v>
      </c>
      <c r="R42" s="41">
        <v>0</v>
      </c>
      <c r="S42" s="41">
        <f t="shared" si="10"/>
        <v>0</v>
      </c>
      <c r="T42" s="6"/>
      <c r="U42" s="38">
        <f t="shared" si="11"/>
        <v>0</v>
      </c>
      <c r="V42" s="38"/>
      <c r="W42" s="38">
        <f t="shared" si="12"/>
        <v>0</v>
      </c>
      <c r="Y42" s="41">
        <v>0</v>
      </c>
      <c r="Z42" s="41">
        <v>0</v>
      </c>
      <c r="AA42" s="41">
        <f t="shared" si="13"/>
        <v>0</v>
      </c>
      <c r="AB42" s="6"/>
      <c r="AC42" s="38">
        <f t="shared" si="14"/>
        <v>0</v>
      </c>
      <c r="AD42" s="38"/>
      <c r="AE42" s="38">
        <f t="shared" si="15"/>
        <v>0</v>
      </c>
      <c r="AH42" s="41">
        <f t="shared" si="16"/>
        <v>0</v>
      </c>
      <c r="AI42" s="41">
        <f t="shared" si="2"/>
        <v>0</v>
      </c>
      <c r="AJ42" s="41">
        <f t="shared" si="3"/>
        <v>0</v>
      </c>
      <c r="AK42" s="41">
        <f t="shared" ca="1" si="17"/>
        <v>0</v>
      </c>
      <c r="AL42" s="38">
        <f t="shared" ca="1" si="18"/>
        <v>0</v>
      </c>
      <c r="AO42" s="1" t="str">
        <f ca="1">IF(A42=0,0,INDEX(OFFSET(Catégories!$D$21:$D$31,0,0,10,Catégories!$C$17),'Echantillon (9)'!C42,'Echantillon (9)'!B42))</f>
        <v>7.3 Bouteilles d'eau</v>
      </c>
      <c r="AP42" s="38">
        <f t="shared" ca="1" si="4"/>
        <v>0</v>
      </c>
      <c r="AR42" s="19">
        <f t="shared" si="23"/>
        <v>0</v>
      </c>
      <c r="AS42" s="1">
        <f>IF(AR42=0,0,INDEX(Catégories!$D$20:$R$20,1,'Echantillon (9)'!AR42))</f>
        <v>0</v>
      </c>
      <c r="AT42" s="38">
        <f t="shared" ca="1" si="19"/>
        <v>0</v>
      </c>
      <c r="AU42" s="19">
        <f t="shared" si="24"/>
        <v>0</v>
      </c>
      <c r="AV42" s="1">
        <f>IF(AU42=0,0,INDEX(Catégories!$D$20:$R$20,1,'Echantillon (9)'!AU42))</f>
        <v>0</v>
      </c>
      <c r="AW42" s="38">
        <f t="shared" ca="1" si="26"/>
        <v>0</v>
      </c>
      <c r="AX42" s="38"/>
      <c r="AY42" s="40">
        <f t="shared" ca="1" si="20"/>
        <v>0</v>
      </c>
      <c r="AZ42" s="7"/>
      <c r="BA42" s="9">
        <f t="shared" ca="1" si="5"/>
        <v>0</v>
      </c>
      <c r="BC42" s="10">
        <f t="shared" ca="1" si="6"/>
        <v>0</v>
      </c>
      <c r="BD42" s="19">
        <f t="shared" si="25"/>
        <v>0</v>
      </c>
      <c r="BE42" s="1">
        <f>IF(BD42=0,0,INDEX(Catégories!$D$20:$R$20,1,'Echantillon (9)'!BD42))</f>
        <v>0</v>
      </c>
      <c r="BF42" s="38">
        <f t="shared" ca="1" si="21"/>
        <v>0</v>
      </c>
    </row>
    <row r="43" spans="1:58" x14ac:dyDescent="0.3">
      <c r="A43" s="53">
        <f t="shared" ca="1" si="22"/>
        <v>22</v>
      </c>
      <c r="B43" s="19">
        <f ca="1">IF(A43=0,0,HLOOKUP(A43-1,OFFSET(Catégories!$D$18:$D$19,0,0,2,Catégories!$C$17),2,TRUE))</f>
        <v>7</v>
      </c>
      <c r="C43" s="19">
        <f ca="1">IF(A43=0,0,A43-OFFSET(Catégories!$D$18,0,B43-1,,))</f>
        <v>4</v>
      </c>
      <c r="F43" s="1" t="str">
        <f ca="1">IF(A43=0,0,INDEX(Catégories!$D$20:$R$20,1,'Echantillon (9)'!B43))</f>
        <v>7. Plastiques</v>
      </c>
      <c r="G43" s="1" t="str">
        <f ca="1">IF(A43=0,0,INDEX(OFFSET(Catégories!$D$21:$D$31,0,0,10,Catégories!$C$17),'Echantillon (9)'!C43,'Echantillon (9)'!B43))</f>
        <v xml:space="preserve">7.4 Bouteilles et flacons en PET </v>
      </c>
      <c r="I43" s="41">
        <v>0</v>
      </c>
      <c r="J43" s="41">
        <v>0</v>
      </c>
      <c r="K43" s="41">
        <f t="shared" si="7"/>
        <v>0</v>
      </c>
      <c r="L43" s="6"/>
      <c r="M43" s="38">
        <f t="shared" si="8"/>
        <v>0</v>
      </c>
      <c r="N43" s="38"/>
      <c r="O43" s="38">
        <f t="shared" si="9"/>
        <v>0</v>
      </c>
      <c r="Q43" s="41">
        <v>0</v>
      </c>
      <c r="R43" s="41">
        <v>0</v>
      </c>
      <c r="S43" s="41">
        <f t="shared" si="10"/>
        <v>0</v>
      </c>
      <c r="T43" s="6"/>
      <c r="U43" s="38">
        <f t="shared" si="11"/>
        <v>0</v>
      </c>
      <c r="V43" s="38"/>
      <c r="W43" s="38">
        <f t="shared" si="12"/>
        <v>0</v>
      </c>
      <c r="Y43" s="41">
        <v>0</v>
      </c>
      <c r="Z43" s="41">
        <v>0</v>
      </c>
      <c r="AA43" s="41">
        <f t="shared" si="13"/>
        <v>0</v>
      </c>
      <c r="AB43" s="6"/>
      <c r="AC43" s="38">
        <f t="shared" si="14"/>
        <v>0</v>
      </c>
      <c r="AD43" s="38"/>
      <c r="AE43" s="38">
        <f t="shared" si="15"/>
        <v>0</v>
      </c>
      <c r="AH43" s="41">
        <f t="shared" si="16"/>
        <v>0</v>
      </c>
      <c r="AI43" s="41">
        <f t="shared" si="2"/>
        <v>0</v>
      </c>
      <c r="AJ43" s="41">
        <f t="shared" si="3"/>
        <v>0</v>
      </c>
      <c r="AK43" s="41">
        <f t="shared" ca="1" si="17"/>
        <v>0</v>
      </c>
      <c r="AL43" s="38">
        <f t="shared" ca="1" si="18"/>
        <v>0</v>
      </c>
      <c r="AO43" s="1" t="str">
        <f ca="1">IF(A43=0,0,INDEX(OFFSET(Catégories!$D$21:$D$31,0,0,10,Catégories!$C$17),'Echantillon (9)'!C43,'Echantillon (9)'!B43))</f>
        <v xml:space="preserve">7.4 Bouteilles et flacons en PET </v>
      </c>
      <c r="AP43" s="38">
        <f t="shared" ca="1" si="4"/>
        <v>0</v>
      </c>
      <c r="AR43" s="19">
        <f t="shared" si="23"/>
        <v>0</v>
      </c>
      <c r="AS43" s="1">
        <f>IF(AR43=0,0,INDEX(Catégories!$D$20:$R$20,1,'Echantillon (9)'!AR43))</f>
        <v>0</v>
      </c>
      <c r="AT43" s="38">
        <f t="shared" ca="1" si="19"/>
        <v>0</v>
      </c>
      <c r="AU43" s="19">
        <f t="shared" si="24"/>
        <v>0</v>
      </c>
      <c r="AV43" s="1">
        <f>IF(AU43=0,0,INDEX(Catégories!$D$20:$R$20,1,'Echantillon (9)'!AU43))</f>
        <v>0</v>
      </c>
      <c r="AW43" s="38">
        <f t="shared" ca="1" si="26"/>
        <v>0</v>
      </c>
      <c r="AX43" s="38"/>
      <c r="AY43" s="40">
        <f t="shared" ca="1" si="20"/>
        <v>0</v>
      </c>
      <c r="AZ43" s="7"/>
      <c r="BA43" s="9">
        <f t="shared" ca="1" si="5"/>
        <v>0</v>
      </c>
      <c r="BC43" s="10">
        <f t="shared" ca="1" si="6"/>
        <v>0</v>
      </c>
      <c r="BD43" s="19">
        <f t="shared" si="25"/>
        <v>0</v>
      </c>
      <c r="BE43" s="1">
        <f>IF(BD43=0,0,INDEX(Catégories!$D$20:$R$20,1,'Echantillon (9)'!BD43))</f>
        <v>0</v>
      </c>
      <c r="BF43" s="38">
        <f t="shared" ca="1" si="21"/>
        <v>0</v>
      </c>
    </row>
    <row r="44" spans="1:58" x14ac:dyDescent="0.3">
      <c r="A44" s="53">
        <f t="shared" ca="1" si="22"/>
        <v>23</v>
      </c>
      <c r="B44" s="19">
        <f ca="1">IF(A44=0,0,HLOOKUP(A44-1,OFFSET(Catégories!$D$18:$D$19,0,0,2,Catégories!$C$17),2,TRUE))</f>
        <v>7</v>
      </c>
      <c r="C44" s="19">
        <f ca="1">IF(A44=0,0,A44-OFFSET(Catégories!$D$18,0,B44-1,,))</f>
        <v>5</v>
      </c>
      <c r="F44" s="1" t="str">
        <f ca="1">IF(A44=0,0,INDEX(Catégories!$D$20:$R$20,1,'Echantillon (9)'!B44))</f>
        <v>7. Plastiques</v>
      </c>
      <c r="G44" s="1" t="str">
        <f ca="1">IF(A44=0,0,INDEX(OFFSET(Catégories!$D$21:$D$31,0,0,10,Catégories!$C$17),'Echantillon (9)'!C44,'Echantillon (9)'!B44))</f>
        <v>7.5 Bouteilles et flacons polyoléfines</v>
      </c>
      <c r="I44" s="41">
        <v>0</v>
      </c>
      <c r="J44" s="41">
        <v>0</v>
      </c>
      <c r="K44" s="41">
        <f t="shared" si="7"/>
        <v>0</v>
      </c>
      <c r="L44" s="6"/>
      <c r="M44" s="38">
        <f t="shared" si="8"/>
        <v>0</v>
      </c>
      <c r="N44" s="38"/>
      <c r="O44" s="38">
        <f t="shared" si="9"/>
        <v>0</v>
      </c>
      <c r="Q44" s="41">
        <v>0</v>
      </c>
      <c r="R44" s="41">
        <v>0</v>
      </c>
      <c r="S44" s="41">
        <f t="shared" si="10"/>
        <v>0</v>
      </c>
      <c r="T44" s="6"/>
      <c r="U44" s="38">
        <f t="shared" si="11"/>
        <v>0</v>
      </c>
      <c r="V44" s="38"/>
      <c r="W44" s="38">
        <f t="shared" si="12"/>
        <v>0</v>
      </c>
      <c r="Y44" s="41">
        <v>0</v>
      </c>
      <c r="Z44" s="41">
        <v>0</v>
      </c>
      <c r="AA44" s="41">
        <f t="shared" si="13"/>
        <v>0</v>
      </c>
      <c r="AB44" s="6"/>
      <c r="AC44" s="38">
        <f t="shared" si="14"/>
        <v>0</v>
      </c>
      <c r="AD44" s="38"/>
      <c r="AE44" s="38">
        <f t="shared" si="15"/>
        <v>0</v>
      </c>
      <c r="AH44" s="41">
        <f t="shared" si="16"/>
        <v>0</v>
      </c>
      <c r="AI44" s="41">
        <f t="shared" si="2"/>
        <v>0</v>
      </c>
      <c r="AJ44" s="41">
        <f t="shared" si="3"/>
        <v>0</v>
      </c>
      <c r="AK44" s="41">
        <f t="shared" ca="1" si="17"/>
        <v>0</v>
      </c>
      <c r="AL44" s="38">
        <f t="shared" ca="1" si="18"/>
        <v>0</v>
      </c>
      <c r="AO44" s="1" t="str">
        <f ca="1">IF(A44=0,0,INDEX(OFFSET(Catégories!$D$21:$D$31,0,0,10,Catégories!$C$17),'Echantillon (9)'!C44,'Echantillon (9)'!B44))</f>
        <v>7.5 Bouteilles et flacons polyoléfines</v>
      </c>
      <c r="AP44" s="38">
        <f t="shared" ca="1" si="4"/>
        <v>0</v>
      </c>
      <c r="AT44" s="38">
        <f t="shared" ca="1" si="19"/>
        <v>0</v>
      </c>
      <c r="AW44" s="36"/>
      <c r="AX44" s="36"/>
      <c r="AY44" s="40">
        <f t="shared" si="20"/>
        <v>0</v>
      </c>
      <c r="BA44" s="9">
        <f t="shared" ca="1" si="5"/>
        <v>0</v>
      </c>
      <c r="BC44" s="10">
        <f t="shared" ca="1" si="6"/>
        <v>0</v>
      </c>
      <c r="BF44" s="38">
        <f t="shared" ca="1" si="21"/>
        <v>0</v>
      </c>
    </row>
    <row r="45" spans="1:58" x14ac:dyDescent="0.3">
      <c r="A45" s="53">
        <f t="shared" ca="1" si="22"/>
        <v>24</v>
      </c>
      <c r="B45" s="19">
        <f ca="1">IF(A45=0,0,HLOOKUP(A45-1,OFFSET(Catégories!$D$18:$D$19,0,0,2,Catégories!$C$17),2,TRUE))</f>
        <v>7</v>
      </c>
      <c r="C45" s="19">
        <f ca="1">IF(A45=0,0,A45-OFFSET(Catégories!$D$18,0,B45-1,,))</f>
        <v>6</v>
      </c>
      <c r="F45" s="1" t="str">
        <f ca="1">IF(A45=0,0,INDEX(Catégories!$D$20:$R$20,1,'Echantillon (9)'!B45))</f>
        <v>7. Plastiques</v>
      </c>
      <c r="G45" s="1" t="str">
        <f ca="1">IF(A45=0,0,INDEX(OFFSET(Catégories!$D$21:$D$31,0,0,10,Catégories!$C$17),'Echantillon (9)'!C45,'Echantillon (9)'!B45))</f>
        <v>7.6 Emballage polystyrène expansé</v>
      </c>
      <c r="I45" s="41">
        <v>0</v>
      </c>
      <c r="J45" s="41">
        <v>0</v>
      </c>
      <c r="K45" s="41">
        <f t="shared" si="7"/>
        <v>0</v>
      </c>
      <c r="L45" s="6"/>
      <c r="M45" s="38">
        <f t="shared" si="8"/>
        <v>0</v>
      </c>
      <c r="N45" s="38"/>
      <c r="O45" s="38">
        <f t="shared" si="9"/>
        <v>0</v>
      </c>
      <c r="Q45" s="41">
        <v>0</v>
      </c>
      <c r="R45" s="41">
        <v>0</v>
      </c>
      <c r="S45" s="41">
        <f t="shared" si="10"/>
        <v>0</v>
      </c>
      <c r="T45" s="6"/>
      <c r="U45" s="38">
        <f t="shared" si="11"/>
        <v>0</v>
      </c>
      <c r="V45" s="38"/>
      <c r="W45" s="38">
        <f t="shared" si="12"/>
        <v>0</v>
      </c>
      <c r="Y45" s="41">
        <v>0</v>
      </c>
      <c r="Z45" s="41">
        <v>0</v>
      </c>
      <c r="AA45" s="41">
        <f t="shared" si="13"/>
        <v>0</v>
      </c>
      <c r="AB45" s="6"/>
      <c r="AC45" s="38">
        <f t="shared" si="14"/>
        <v>0</v>
      </c>
      <c r="AD45" s="38"/>
      <c r="AE45" s="38">
        <f t="shared" si="15"/>
        <v>0</v>
      </c>
      <c r="AH45" s="41">
        <f t="shared" si="16"/>
        <v>0</v>
      </c>
      <c r="AI45" s="41">
        <f t="shared" si="2"/>
        <v>0</v>
      </c>
      <c r="AJ45" s="41">
        <f t="shared" si="3"/>
        <v>0</v>
      </c>
      <c r="AK45" s="41">
        <f t="shared" ca="1" si="17"/>
        <v>0</v>
      </c>
      <c r="AL45" s="38">
        <f t="shared" ca="1" si="18"/>
        <v>0</v>
      </c>
      <c r="AO45" s="1" t="str">
        <f ca="1">IF(A45=0,0,INDEX(OFFSET(Catégories!$D$21:$D$31,0,0,10,Catégories!$C$17),'Echantillon (9)'!C45,'Echantillon (9)'!B45))</f>
        <v>7.6 Emballage polystyrène expansé</v>
      </c>
      <c r="AP45" s="38">
        <f t="shared" ca="1" si="4"/>
        <v>0</v>
      </c>
      <c r="AT45" s="38">
        <f t="shared" ca="1" si="19"/>
        <v>0</v>
      </c>
      <c r="AW45" s="36"/>
      <c r="AX45" s="36"/>
      <c r="AY45" s="40">
        <f t="shared" si="20"/>
        <v>0</v>
      </c>
      <c r="BA45" s="9">
        <f t="shared" ca="1" si="5"/>
        <v>0</v>
      </c>
      <c r="BC45" s="10">
        <f t="shared" ca="1" si="6"/>
        <v>0</v>
      </c>
      <c r="BF45" s="38">
        <f t="shared" ca="1" si="21"/>
        <v>0</v>
      </c>
    </row>
    <row r="46" spans="1:58" x14ac:dyDescent="0.3">
      <c r="A46" s="53">
        <f t="shared" ca="1" si="22"/>
        <v>25</v>
      </c>
      <c r="B46" s="19">
        <f ca="1">IF(A46=0,0,HLOOKUP(A46-1,OFFSET(Catégories!$D$18:$D$19,0,0,2,Catégories!$C$17),2,TRUE))</f>
        <v>7</v>
      </c>
      <c r="C46" s="19">
        <f ca="1">IF(A46=0,0,A46-OFFSET(Catégories!$D$18,0,B46-1,,))</f>
        <v>7</v>
      </c>
      <c r="F46" s="1" t="str">
        <f ca="1">IF(A46=0,0,INDEX(Catégories!$D$20:$R$20,1,'Echantillon (9)'!B46))</f>
        <v>7. Plastiques</v>
      </c>
      <c r="G46" s="1" t="str">
        <f ca="1">IF(A46=0,0,INDEX(OFFSET(Catégories!$D$21:$D$31,0,0,10,Catégories!$C$17),'Echantillon (9)'!C46,'Echantillon (9)'!B46))</f>
        <v>7.7 Autres emballages plastiques</v>
      </c>
      <c r="I46" s="41">
        <v>0</v>
      </c>
      <c r="J46" s="41">
        <v>0</v>
      </c>
      <c r="K46" s="41">
        <f t="shared" si="7"/>
        <v>0</v>
      </c>
      <c r="L46" s="6"/>
      <c r="M46" s="38">
        <f t="shared" si="8"/>
        <v>0</v>
      </c>
      <c r="N46" s="38"/>
      <c r="O46" s="38">
        <f t="shared" si="9"/>
        <v>0</v>
      </c>
      <c r="Q46" s="41">
        <v>0</v>
      </c>
      <c r="R46" s="41">
        <v>0</v>
      </c>
      <c r="S46" s="41">
        <f t="shared" si="10"/>
        <v>0</v>
      </c>
      <c r="T46" s="6"/>
      <c r="U46" s="38">
        <f t="shared" si="11"/>
        <v>0</v>
      </c>
      <c r="V46" s="38"/>
      <c r="W46" s="38">
        <f t="shared" si="12"/>
        <v>0</v>
      </c>
      <c r="Y46" s="41">
        <v>0</v>
      </c>
      <c r="Z46" s="41">
        <v>0</v>
      </c>
      <c r="AA46" s="41">
        <f t="shared" si="13"/>
        <v>0</v>
      </c>
      <c r="AB46" s="6"/>
      <c r="AC46" s="38">
        <f t="shared" si="14"/>
        <v>0</v>
      </c>
      <c r="AD46" s="38"/>
      <c r="AE46" s="38">
        <f t="shared" si="15"/>
        <v>0</v>
      </c>
      <c r="AH46" s="41">
        <f t="shared" si="16"/>
        <v>0</v>
      </c>
      <c r="AI46" s="41">
        <f t="shared" si="2"/>
        <v>0</v>
      </c>
      <c r="AJ46" s="41">
        <f t="shared" si="3"/>
        <v>0</v>
      </c>
      <c r="AK46" s="41">
        <f t="shared" ca="1" si="17"/>
        <v>0</v>
      </c>
      <c r="AL46" s="38">
        <f t="shared" ca="1" si="18"/>
        <v>0</v>
      </c>
      <c r="AO46" s="1" t="str">
        <f ca="1">IF(A46=0,0,INDEX(OFFSET(Catégories!$D$21:$D$31,0,0,10,Catégories!$C$17),'Echantillon (9)'!C46,'Echantillon (9)'!B46))</f>
        <v>7.7 Autres emballages plastiques</v>
      </c>
      <c r="AP46" s="38">
        <f t="shared" ca="1" si="4"/>
        <v>0</v>
      </c>
      <c r="AT46" s="38">
        <f t="shared" ca="1" si="19"/>
        <v>0</v>
      </c>
      <c r="AW46" s="36"/>
      <c r="AX46" s="36"/>
      <c r="AY46" s="40">
        <f t="shared" si="20"/>
        <v>0</v>
      </c>
      <c r="BA46" s="9">
        <f t="shared" ca="1" si="5"/>
        <v>0</v>
      </c>
      <c r="BC46" s="10">
        <f t="shared" ca="1" si="6"/>
        <v>0</v>
      </c>
      <c r="BF46" s="38">
        <f t="shared" ca="1" si="21"/>
        <v>0</v>
      </c>
    </row>
    <row r="47" spans="1:58" x14ac:dyDescent="0.3">
      <c r="A47" s="53">
        <f t="shared" ca="1" si="22"/>
        <v>26</v>
      </c>
      <c r="B47" s="19">
        <f ca="1">IF(A47=0,0,HLOOKUP(A47-1,OFFSET(Catégories!$D$18:$D$19,0,0,2,Catégories!$C$17),2,TRUE))</f>
        <v>7</v>
      </c>
      <c r="C47" s="19">
        <f ca="1">IF(A47=0,0,A47-OFFSET(Catégories!$D$18,0,B47-1,,))</f>
        <v>8</v>
      </c>
      <c r="F47" s="1" t="str">
        <f ca="1">IF(A47=0,0,INDEX(Catégories!$D$20:$R$20,1,'Echantillon (9)'!B47))</f>
        <v>7. Plastiques</v>
      </c>
      <c r="G47" s="1" t="str">
        <f ca="1">IF(A47=0,0,INDEX(OFFSET(Catégories!$D$21:$D$31,0,0,10,Catégories!$C$17),'Echantillon (9)'!C47,'Echantillon (9)'!B47))</f>
        <v>7.8 Autres plastiques</v>
      </c>
      <c r="I47" s="41">
        <v>0</v>
      </c>
      <c r="J47" s="41">
        <v>0</v>
      </c>
      <c r="K47" s="41">
        <f t="shared" si="7"/>
        <v>0</v>
      </c>
      <c r="L47" s="6"/>
      <c r="M47" s="38">
        <f t="shared" si="8"/>
        <v>0</v>
      </c>
      <c r="N47" s="38"/>
      <c r="O47" s="38">
        <f t="shared" si="9"/>
        <v>0</v>
      </c>
      <c r="Q47" s="41">
        <v>0</v>
      </c>
      <c r="R47" s="41">
        <v>0</v>
      </c>
      <c r="S47" s="41">
        <f t="shared" si="10"/>
        <v>0</v>
      </c>
      <c r="T47" s="6"/>
      <c r="U47" s="38">
        <f t="shared" si="11"/>
        <v>0</v>
      </c>
      <c r="V47" s="38"/>
      <c r="W47" s="38">
        <f t="shared" si="12"/>
        <v>0</v>
      </c>
      <c r="Y47" s="41">
        <v>0</v>
      </c>
      <c r="Z47" s="41">
        <v>0</v>
      </c>
      <c r="AA47" s="41">
        <f t="shared" si="13"/>
        <v>0</v>
      </c>
      <c r="AB47" s="6"/>
      <c r="AC47" s="38">
        <f t="shared" si="14"/>
        <v>0</v>
      </c>
      <c r="AD47" s="38"/>
      <c r="AE47" s="38">
        <f t="shared" si="15"/>
        <v>0</v>
      </c>
      <c r="AH47" s="41">
        <f t="shared" si="16"/>
        <v>0</v>
      </c>
      <c r="AI47" s="41">
        <f t="shared" si="2"/>
        <v>0</v>
      </c>
      <c r="AJ47" s="41">
        <f t="shared" si="3"/>
        <v>0</v>
      </c>
      <c r="AK47" s="41">
        <f t="shared" ca="1" si="17"/>
        <v>0</v>
      </c>
      <c r="AL47" s="38">
        <f t="shared" ca="1" si="18"/>
        <v>0</v>
      </c>
      <c r="AO47" s="1" t="str">
        <f ca="1">IF(A47=0,0,INDEX(OFFSET(Catégories!$D$21:$D$31,0,0,10,Catégories!$C$17),'Echantillon (9)'!C47,'Echantillon (9)'!B47))</f>
        <v>7.8 Autres plastiques</v>
      </c>
      <c r="AP47" s="38">
        <f t="shared" ca="1" si="4"/>
        <v>0</v>
      </c>
      <c r="AT47" s="38">
        <f t="shared" ca="1" si="19"/>
        <v>0</v>
      </c>
      <c r="AW47" s="36"/>
      <c r="AX47" s="36"/>
      <c r="AY47" s="40">
        <f t="shared" si="20"/>
        <v>0</v>
      </c>
      <c r="BA47" s="9">
        <f t="shared" ca="1" si="5"/>
        <v>0</v>
      </c>
      <c r="BC47" s="10">
        <f t="shared" ca="1" si="6"/>
        <v>0</v>
      </c>
      <c r="BF47" s="38">
        <f t="shared" ca="1" si="21"/>
        <v>0</v>
      </c>
    </row>
    <row r="48" spans="1:58" x14ac:dyDescent="0.3">
      <c r="A48" s="53">
        <f t="shared" ca="1" si="22"/>
        <v>27</v>
      </c>
      <c r="B48" s="19">
        <f ca="1">IF(A48=0,0,HLOOKUP(A48-1,OFFSET(Catégories!$D$18:$D$19,0,0,2,Catégories!$C$17),2,TRUE))</f>
        <v>8</v>
      </c>
      <c r="C48" s="19">
        <f ca="1">IF(A48=0,0,A48-OFFSET(Catégories!$D$18,0,B48-1,,))</f>
        <v>1</v>
      </c>
      <c r="F48" s="1" t="str">
        <f ca="1">IF(A48=0,0,INDEX(Catégories!$D$20:$R$20,1,'Echantillon (9)'!B48))</f>
        <v>8. Combustibles non classés</v>
      </c>
      <c r="G48" s="1" t="str">
        <f ca="1">IF(A48=0,0,INDEX(OFFSET(Catégories!$D$21:$D$31,0,0,10,Catégories!$C$17),'Echantillon (9)'!C48,'Echantillon (9)'!B48))</f>
        <v>8.1 Emballages en bois</v>
      </c>
      <c r="I48" s="41">
        <v>0</v>
      </c>
      <c r="J48" s="41">
        <v>0</v>
      </c>
      <c r="K48" s="41">
        <f t="shared" si="7"/>
        <v>0</v>
      </c>
      <c r="L48" s="6"/>
      <c r="M48" s="38">
        <f t="shared" si="8"/>
        <v>0</v>
      </c>
      <c r="N48" s="38"/>
      <c r="O48" s="38">
        <f t="shared" si="9"/>
        <v>0</v>
      </c>
      <c r="Q48" s="41">
        <v>0</v>
      </c>
      <c r="R48" s="41">
        <v>0</v>
      </c>
      <c r="S48" s="41">
        <f t="shared" si="10"/>
        <v>0</v>
      </c>
      <c r="T48" s="6"/>
      <c r="U48" s="38">
        <f t="shared" si="11"/>
        <v>0</v>
      </c>
      <c r="V48" s="38"/>
      <c r="W48" s="38">
        <f t="shared" si="12"/>
        <v>0</v>
      </c>
      <c r="Y48" s="41">
        <v>0</v>
      </c>
      <c r="Z48" s="41">
        <v>0</v>
      </c>
      <c r="AA48" s="41">
        <f t="shared" si="13"/>
        <v>0</v>
      </c>
      <c r="AB48" s="6"/>
      <c r="AC48" s="38">
        <f t="shared" si="14"/>
        <v>0</v>
      </c>
      <c r="AD48" s="38"/>
      <c r="AE48" s="38">
        <f t="shared" si="15"/>
        <v>0</v>
      </c>
      <c r="AH48" s="41">
        <f t="shared" si="16"/>
        <v>0</v>
      </c>
      <c r="AI48" s="41">
        <f t="shared" si="2"/>
        <v>0</v>
      </c>
      <c r="AJ48" s="41">
        <f t="shared" si="3"/>
        <v>0</v>
      </c>
      <c r="AK48" s="41">
        <f t="shared" ca="1" si="17"/>
        <v>0</v>
      </c>
      <c r="AL48" s="38">
        <f t="shared" ca="1" si="18"/>
        <v>0</v>
      </c>
      <c r="AO48" s="1" t="str">
        <f ca="1">IF(A48=0,0,INDEX(OFFSET(Catégories!$D$21:$D$31,0,0,10,Catégories!$C$17),'Echantillon (9)'!C48,'Echantillon (9)'!B48))</f>
        <v>8.1 Emballages en bois</v>
      </c>
      <c r="AP48" s="38">
        <f t="shared" ca="1" si="4"/>
        <v>0</v>
      </c>
      <c r="AT48" s="38">
        <f t="shared" ca="1" si="19"/>
        <v>0</v>
      </c>
      <c r="AW48" s="36"/>
      <c r="AX48" s="36"/>
      <c r="AY48" s="40">
        <f t="shared" si="20"/>
        <v>0</v>
      </c>
      <c r="BA48" s="9">
        <f t="shared" ca="1" si="5"/>
        <v>0</v>
      </c>
      <c r="BC48" s="10">
        <f t="shared" ca="1" si="6"/>
        <v>0</v>
      </c>
      <c r="BF48" s="38">
        <f t="shared" ca="1" si="21"/>
        <v>0</v>
      </c>
    </row>
    <row r="49" spans="1:58" x14ac:dyDescent="0.3">
      <c r="A49" s="53">
        <f t="shared" ca="1" si="22"/>
        <v>28</v>
      </c>
      <c r="B49" s="19">
        <f ca="1">IF(A49=0,0,HLOOKUP(A49-1,OFFSET(Catégories!$D$18:$D$19,0,0,2,Catégories!$C$17),2,TRUE))</f>
        <v>8</v>
      </c>
      <c r="C49" s="19">
        <f ca="1">IF(A49=0,0,A49-OFFSET(Catégories!$D$18,0,B49-1,,))</f>
        <v>2</v>
      </c>
      <c r="F49" s="1" t="str">
        <f ca="1">IF(A49=0,0,INDEX(Catégories!$D$20:$R$20,1,'Echantillon (9)'!B49))</f>
        <v>8. Combustibles non classés</v>
      </c>
      <c r="G49" s="1" t="str">
        <f ca="1">IF(A49=0,0,INDEX(OFFSET(Catégories!$D$21:$D$31,0,0,10,Catégories!$C$17),'Echantillon (9)'!C49,'Echantillon (9)'!B49))</f>
        <v>8.2 Autres combustibles</v>
      </c>
      <c r="I49" s="41">
        <v>0</v>
      </c>
      <c r="J49" s="41">
        <v>0</v>
      </c>
      <c r="K49" s="41">
        <f t="shared" si="7"/>
        <v>0</v>
      </c>
      <c r="L49" s="6"/>
      <c r="M49" s="38">
        <f t="shared" si="8"/>
        <v>0</v>
      </c>
      <c r="N49" s="38"/>
      <c r="O49" s="38">
        <f t="shared" si="9"/>
        <v>0</v>
      </c>
      <c r="Q49" s="41">
        <v>0</v>
      </c>
      <c r="R49" s="41">
        <v>0</v>
      </c>
      <c r="S49" s="41">
        <f t="shared" si="10"/>
        <v>0</v>
      </c>
      <c r="T49" s="6"/>
      <c r="U49" s="38">
        <f t="shared" si="11"/>
        <v>0</v>
      </c>
      <c r="V49" s="38"/>
      <c r="W49" s="38">
        <f t="shared" si="12"/>
        <v>0</v>
      </c>
      <c r="Y49" s="41">
        <v>0</v>
      </c>
      <c r="Z49" s="41">
        <v>0</v>
      </c>
      <c r="AA49" s="41">
        <f t="shared" si="13"/>
        <v>0</v>
      </c>
      <c r="AB49" s="6"/>
      <c r="AC49" s="38">
        <f t="shared" si="14"/>
        <v>0</v>
      </c>
      <c r="AD49" s="38"/>
      <c r="AE49" s="38">
        <f t="shared" si="15"/>
        <v>0</v>
      </c>
      <c r="AH49" s="41">
        <f t="shared" si="16"/>
        <v>0</v>
      </c>
      <c r="AI49" s="41">
        <f t="shared" si="2"/>
        <v>0</v>
      </c>
      <c r="AJ49" s="41">
        <f t="shared" si="3"/>
        <v>0</v>
      </c>
      <c r="AK49" s="41">
        <f t="shared" ca="1" si="17"/>
        <v>0</v>
      </c>
      <c r="AL49" s="38">
        <f t="shared" ca="1" si="18"/>
        <v>0</v>
      </c>
      <c r="AO49" s="1" t="str">
        <f ca="1">IF(A49=0,0,INDEX(OFFSET(Catégories!$D$21:$D$31,0,0,10,Catégories!$C$17),'Echantillon (9)'!C49,'Echantillon (9)'!B49))</f>
        <v>8.2 Autres combustibles</v>
      </c>
      <c r="AP49" s="38">
        <f t="shared" ca="1" si="4"/>
        <v>0</v>
      </c>
      <c r="AT49" s="38">
        <f t="shared" ca="1" si="19"/>
        <v>0</v>
      </c>
      <c r="AW49" s="36"/>
      <c r="AX49" s="36"/>
      <c r="AY49" s="40">
        <f t="shared" si="20"/>
        <v>0</v>
      </c>
      <c r="BA49" s="9">
        <f t="shared" ca="1" si="5"/>
        <v>0</v>
      </c>
      <c r="BC49" s="10">
        <f t="shared" ca="1" si="6"/>
        <v>0</v>
      </c>
      <c r="BF49" s="38">
        <f t="shared" ca="1" si="21"/>
        <v>0</v>
      </c>
    </row>
    <row r="50" spans="1:58" x14ac:dyDescent="0.3">
      <c r="A50" s="53">
        <f t="shared" ca="1" si="22"/>
        <v>29</v>
      </c>
      <c r="B50" s="19">
        <f ca="1">IF(A50=0,0,HLOOKUP(A50-1,OFFSET(Catégories!$D$18:$D$19,0,0,2,Catégories!$C$17),2,TRUE))</f>
        <v>9</v>
      </c>
      <c r="C50" s="19">
        <f ca="1">IF(A50=0,0,A50-OFFSET(Catégories!$D$18,0,B50-1,,))</f>
        <v>1</v>
      </c>
      <c r="F50" s="1" t="str">
        <f ca="1">IF(A50=0,0,INDEX(Catégories!$D$20:$R$20,1,'Echantillon (9)'!B50))</f>
        <v>9. Verre</v>
      </c>
      <c r="G50" s="1" t="str">
        <f ca="1">IF(A50=0,0,INDEX(OFFSET(Catégories!$D$21:$D$31,0,0,10,Catégories!$C$17),'Echantillon (9)'!C50,'Echantillon (9)'!B50))</f>
        <v>9.1 Emballages en verre incolore</v>
      </c>
      <c r="I50" s="41">
        <v>0</v>
      </c>
      <c r="J50" s="41">
        <v>0</v>
      </c>
      <c r="K50" s="41">
        <f t="shared" si="7"/>
        <v>0</v>
      </c>
      <c r="L50" s="6"/>
      <c r="M50" s="38">
        <f t="shared" si="8"/>
        <v>0</v>
      </c>
      <c r="N50" s="38"/>
      <c r="O50" s="38">
        <f t="shared" si="9"/>
        <v>0</v>
      </c>
      <c r="Q50" s="41">
        <v>0</v>
      </c>
      <c r="R50" s="41">
        <v>0</v>
      </c>
      <c r="S50" s="41">
        <f t="shared" si="10"/>
        <v>0</v>
      </c>
      <c r="T50" s="6"/>
      <c r="U50" s="38">
        <f t="shared" si="11"/>
        <v>0</v>
      </c>
      <c r="V50" s="38"/>
      <c r="W50" s="38">
        <f t="shared" si="12"/>
        <v>0</v>
      </c>
      <c r="Y50" s="41">
        <v>0</v>
      </c>
      <c r="Z50" s="41">
        <v>0</v>
      </c>
      <c r="AA50" s="41">
        <f t="shared" si="13"/>
        <v>0</v>
      </c>
      <c r="AB50" s="6"/>
      <c r="AC50" s="38">
        <f t="shared" si="14"/>
        <v>0</v>
      </c>
      <c r="AD50" s="38"/>
      <c r="AE50" s="38">
        <f t="shared" si="15"/>
        <v>0</v>
      </c>
      <c r="AH50" s="41">
        <f t="shared" si="16"/>
        <v>0</v>
      </c>
      <c r="AI50" s="41">
        <f t="shared" si="2"/>
        <v>0</v>
      </c>
      <c r="AJ50" s="41">
        <f t="shared" si="3"/>
        <v>0</v>
      </c>
      <c r="AK50" s="41">
        <f t="shared" ca="1" si="17"/>
        <v>0</v>
      </c>
      <c r="AL50" s="38">
        <f t="shared" ca="1" si="18"/>
        <v>0</v>
      </c>
      <c r="AO50" s="1" t="str">
        <f ca="1">IF(A50=0,0,INDEX(OFFSET(Catégories!$D$21:$D$31,0,0,10,Catégories!$C$17),'Echantillon (9)'!C50,'Echantillon (9)'!B50))</f>
        <v>9.1 Emballages en verre incolore</v>
      </c>
      <c r="AP50" s="38">
        <f t="shared" ca="1" si="4"/>
        <v>0</v>
      </c>
      <c r="AT50" s="38">
        <f t="shared" ca="1" si="19"/>
        <v>0</v>
      </c>
      <c r="AW50" s="36"/>
      <c r="AX50" s="36"/>
      <c r="AY50" s="40">
        <f t="shared" si="20"/>
        <v>0</v>
      </c>
      <c r="BA50" s="9">
        <f t="shared" ca="1" si="5"/>
        <v>0</v>
      </c>
      <c r="BC50" s="10">
        <f t="shared" ca="1" si="6"/>
        <v>0</v>
      </c>
      <c r="BF50" s="38">
        <f t="shared" ca="1" si="21"/>
        <v>0</v>
      </c>
    </row>
    <row r="51" spans="1:58" x14ac:dyDescent="0.3">
      <c r="A51" s="53">
        <f t="shared" ca="1" si="22"/>
        <v>30</v>
      </c>
      <c r="B51" s="19">
        <f ca="1">IF(A51=0,0,HLOOKUP(A51-1,OFFSET(Catégories!$D$18:$D$19,0,0,2,Catégories!$C$17),2,TRUE))</f>
        <v>9</v>
      </c>
      <c r="C51" s="19">
        <f ca="1">IF(A51=0,0,A51-OFFSET(Catégories!$D$18,0,B51-1,,))</f>
        <v>2</v>
      </c>
      <c r="F51" s="1" t="str">
        <f ca="1">IF(A51=0,0,INDEX(Catégories!$D$20:$R$20,1,'Echantillon (9)'!B51))</f>
        <v>9. Verre</v>
      </c>
      <c r="G51" s="1" t="str">
        <f ca="1">IF(A51=0,0,INDEX(OFFSET(Catégories!$D$21:$D$31,0,0,10,Catégories!$C$17),'Echantillon (9)'!C51,'Echantillon (9)'!B51))</f>
        <v xml:space="preserve">9.2 Emballages en verre de couleur </v>
      </c>
      <c r="I51" s="41">
        <v>0</v>
      </c>
      <c r="J51" s="41">
        <v>0</v>
      </c>
      <c r="K51" s="41">
        <f t="shared" si="7"/>
        <v>0</v>
      </c>
      <c r="L51" s="6"/>
      <c r="M51" s="38">
        <f t="shared" si="8"/>
        <v>0</v>
      </c>
      <c r="N51" s="38"/>
      <c r="O51" s="38">
        <f t="shared" si="9"/>
        <v>0</v>
      </c>
      <c r="Q51" s="41">
        <v>0</v>
      </c>
      <c r="R51" s="41">
        <v>0</v>
      </c>
      <c r="S51" s="41">
        <f t="shared" si="10"/>
        <v>0</v>
      </c>
      <c r="T51" s="6"/>
      <c r="U51" s="38">
        <f t="shared" si="11"/>
        <v>0</v>
      </c>
      <c r="V51" s="38"/>
      <c r="W51" s="38">
        <f t="shared" si="12"/>
        <v>0</v>
      </c>
      <c r="Y51" s="41">
        <v>0</v>
      </c>
      <c r="Z51" s="41">
        <v>0</v>
      </c>
      <c r="AA51" s="41">
        <f t="shared" si="13"/>
        <v>0</v>
      </c>
      <c r="AB51" s="6"/>
      <c r="AC51" s="38">
        <f t="shared" si="14"/>
        <v>0</v>
      </c>
      <c r="AD51" s="38"/>
      <c r="AE51" s="38">
        <f t="shared" si="15"/>
        <v>0</v>
      </c>
      <c r="AH51" s="41">
        <f t="shared" si="16"/>
        <v>0</v>
      </c>
      <c r="AI51" s="41">
        <f t="shared" si="2"/>
        <v>0</v>
      </c>
      <c r="AJ51" s="41">
        <f t="shared" si="3"/>
        <v>0</v>
      </c>
      <c r="AK51" s="41">
        <f t="shared" ca="1" si="17"/>
        <v>0</v>
      </c>
      <c r="AL51" s="38">
        <f t="shared" ca="1" si="18"/>
        <v>0</v>
      </c>
      <c r="AO51" s="1" t="str">
        <f ca="1">IF(A51=0,0,INDEX(OFFSET(Catégories!$D$21:$D$31,0,0,10,Catégories!$C$17),'Echantillon (9)'!C51,'Echantillon (9)'!B51))</f>
        <v xml:space="preserve">9.2 Emballages en verre de couleur </v>
      </c>
      <c r="AP51" s="38">
        <f t="shared" ca="1" si="4"/>
        <v>0</v>
      </c>
      <c r="AT51" s="38">
        <f t="shared" ca="1" si="19"/>
        <v>0</v>
      </c>
      <c r="AW51" s="36"/>
      <c r="AX51" s="36"/>
      <c r="AY51" s="40">
        <f t="shared" si="20"/>
        <v>0</v>
      </c>
      <c r="BA51" s="9">
        <f t="shared" ca="1" si="5"/>
        <v>0</v>
      </c>
      <c r="BC51" s="10">
        <f t="shared" ca="1" si="6"/>
        <v>0</v>
      </c>
      <c r="BF51" s="38">
        <f t="shared" ca="1" si="21"/>
        <v>0</v>
      </c>
    </row>
    <row r="52" spans="1:58" x14ac:dyDescent="0.3">
      <c r="A52" s="53">
        <f t="shared" ca="1" si="22"/>
        <v>31</v>
      </c>
      <c r="B52" s="19">
        <f ca="1">IF(A52=0,0,HLOOKUP(A52-1,OFFSET(Catégories!$D$18:$D$19,0,0,2,Catégories!$C$17),2,TRUE))</f>
        <v>9</v>
      </c>
      <c r="C52" s="19">
        <f ca="1">IF(A52=0,0,A52-OFFSET(Catégories!$D$18,0,B52-1,,))</f>
        <v>3</v>
      </c>
      <c r="F52" s="1" t="str">
        <f ca="1">IF(A52=0,0,INDEX(Catégories!$D$20:$R$20,1,'Echantillon (9)'!B52))</f>
        <v>9. Verre</v>
      </c>
      <c r="G52" s="1" t="str">
        <f ca="1">IF(A52=0,0,INDEX(OFFSET(Catégories!$D$21:$D$31,0,0,10,Catégories!$C$17),'Echantillon (9)'!C52,'Echantillon (9)'!B52))</f>
        <v>9.3 Autres verres</v>
      </c>
      <c r="I52" s="41">
        <v>0</v>
      </c>
      <c r="J52" s="41">
        <v>0</v>
      </c>
      <c r="K52" s="41">
        <f t="shared" si="7"/>
        <v>0</v>
      </c>
      <c r="L52" s="6"/>
      <c r="M52" s="38">
        <f t="shared" si="8"/>
        <v>0</v>
      </c>
      <c r="N52" s="38"/>
      <c r="O52" s="38">
        <f t="shared" si="9"/>
        <v>0</v>
      </c>
      <c r="Q52" s="41">
        <v>0</v>
      </c>
      <c r="R52" s="41">
        <v>0</v>
      </c>
      <c r="S52" s="41">
        <f t="shared" si="10"/>
        <v>0</v>
      </c>
      <c r="T52" s="6"/>
      <c r="U52" s="38">
        <f t="shared" si="11"/>
        <v>0</v>
      </c>
      <c r="V52" s="38"/>
      <c r="W52" s="38">
        <f t="shared" si="12"/>
        <v>0</v>
      </c>
      <c r="Y52" s="41">
        <v>0</v>
      </c>
      <c r="Z52" s="41">
        <v>0</v>
      </c>
      <c r="AA52" s="41">
        <f t="shared" si="13"/>
        <v>0</v>
      </c>
      <c r="AB52" s="6"/>
      <c r="AC52" s="38">
        <f t="shared" si="14"/>
        <v>0</v>
      </c>
      <c r="AD52" s="38"/>
      <c r="AE52" s="38">
        <f t="shared" si="15"/>
        <v>0</v>
      </c>
      <c r="AH52" s="41">
        <f t="shared" si="16"/>
        <v>0</v>
      </c>
      <c r="AI52" s="41">
        <f t="shared" si="2"/>
        <v>0</v>
      </c>
      <c r="AJ52" s="41">
        <f t="shared" si="3"/>
        <v>0</v>
      </c>
      <c r="AK52" s="41">
        <f t="shared" ca="1" si="17"/>
        <v>0</v>
      </c>
      <c r="AL52" s="38">
        <f t="shared" ca="1" si="18"/>
        <v>0</v>
      </c>
      <c r="AO52" s="1" t="str">
        <f ca="1">IF(A52=0,0,INDEX(OFFSET(Catégories!$D$21:$D$31,0,0,10,Catégories!$C$17),'Echantillon (9)'!C52,'Echantillon (9)'!B52))</f>
        <v>9.3 Autres verres</v>
      </c>
      <c r="AP52" s="38">
        <f t="shared" ca="1" si="4"/>
        <v>0</v>
      </c>
      <c r="AT52" s="38">
        <f t="shared" ca="1" si="19"/>
        <v>0</v>
      </c>
      <c r="AW52" s="36"/>
      <c r="AX52" s="36"/>
      <c r="AY52" s="40">
        <f t="shared" si="20"/>
        <v>0</v>
      </c>
      <c r="BA52" s="9">
        <f t="shared" ca="1" si="5"/>
        <v>0</v>
      </c>
      <c r="BC52" s="10">
        <f t="shared" ca="1" si="6"/>
        <v>0</v>
      </c>
      <c r="BF52" s="38">
        <f t="shared" ca="1" si="21"/>
        <v>0</v>
      </c>
    </row>
    <row r="53" spans="1:58" x14ac:dyDescent="0.3">
      <c r="A53" s="53">
        <f t="shared" ca="1" si="22"/>
        <v>32</v>
      </c>
      <c r="B53" s="19">
        <f ca="1">IF(A53=0,0,HLOOKUP(A53-1,OFFSET(Catégories!$D$18:$D$19,0,0,2,Catégories!$C$17),2,TRUE))</f>
        <v>10</v>
      </c>
      <c r="C53" s="19">
        <f ca="1">IF(A53=0,0,A53-OFFSET(Catégories!$D$18,0,B53-1,,))</f>
        <v>1</v>
      </c>
      <c r="F53" s="1" t="str">
        <f ca="1">IF(A53=0,0,INDEX(Catégories!$D$20:$R$20,1,'Echantillon (9)'!B53))</f>
        <v>10. Métaux</v>
      </c>
      <c r="G53" s="1" t="str">
        <f ca="1">IF(A53=0,0,INDEX(OFFSET(Catégories!$D$21:$D$31,0,0,10,Catégories!$C$17),'Echantillon (9)'!C53,'Echantillon (9)'!B53))</f>
        <v>10.1 Canettes métaux ferreux</v>
      </c>
      <c r="I53" s="41">
        <v>0</v>
      </c>
      <c r="J53" s="41">
        <v>0</v>
      </c>
      <c r="K53" s="41">
        <f t="shared" si="7"/>
        <v>0</v>
      </c>
      <c r="L53" s="6"/>
      <c r="M53" s="38">
        <f t="shared" si="8"/>
        <v>0</v>
      </c>
      <c r="N53" s="38"/>
      <c r="O53" s="38">
        <f t="shared" si="9"/>
        <v>0</v>
      </c>
      <c r="Q53" s="41">
        <v>0</v>
      </c>
      <c r="R53" s="41">
        <v>0</v>
      </c>
      <c r="S53" s="41">
        <f t="shared" si="10"/>
        <v>0</v>
      </c>
      <c r="T53" s="6"/>
      <c r="U53" s="38">
        <f t="shared" si="11"/>
        <v>0</v>
      </c>
      <c r="V53" s="38"/>
      <c r="W53" s="38">
        <f t="shared" si="12"/>
        <v>0</v>
      </c>
      <c r="Y53" s="41">
        <v>0</v>
      </c>
      <c r="Z53" s="41">
        <v>0</v>
      </c>
      <c r="AA53" s="41">
        <f t="shared" si="13"/>
        <v>0</v>
      </c>
      <c r="AB53" s="6"/>
      <c r="AC53" s="38">
        <f t="shared" si="14"/>
        <v>0</v>
      </c>
      <c r="AD53" s="38"/>
      <c r="AE53" s="38">
        <f t="shared" si="15"/>
        <v>0</v>
      </c>
      <c r="AH53" s="41">
        <f t="shared" si="16"/>
        <v>0</v>
      </c>
      <c r="AI53" s="41">
        <f t="shared" si="2"/>
        <v>0</v>
      </c>
      <c r="AJ53" s="41">
        <f t="shared" si="3"/>
        <v>0</v>
      </c>
      <c r="AK53" s="41">
        <f t="shared" ca="1" si="17"/>
        <v>0</v>
      </c>
      <c r="AL53" s="38">
        <f t="shared" ca="1" si="18"/>
        <v>0</v>
      </c>
      <c r="AO53" s="1" t="str">
        <f ca="1">IF(A53=0,0,INDEX(OFFSET(Catégories!$D$21:$D$31,0,0,10,Catégories!$C$17),'Echantillon (9)'!C53,'Echantillon (9)'!B53))</f>
        <v>10.1 Canettes métaux ferreux</v>
      </c>
      <c r="AP53" s="38">
        <f t="shared" ca="1" si="4"/>
        <v>0</v>
      </c>
      <c r="AT53" s="38">
        <f t="shared" ca="1" si="19"/>
        <v>0</v>
      </c>
      <c r="AW53" s="36"/>
      <c r="AX53" s="36"/>
      <c r="AY53" s="40">
        <f t="shared" si="20"/>
        <v>0</v>
      </c>
      <c r="BA53" s="9">
        <f t="shared" ca="1" si="5"/>
        <v>0</v>
      </c>
      <c r="BC53" s="10">
        <f t="shared" ca="1" si="6"/>
        <v>0</v>
      </c>
      <c r="BF53" s="38">
        <f t="shared" ca="1" si="21"/>
        <v>0</v>
      </c>
    </row>
    <row r="54" spans="1:58" x14ac:dyDescent="0.3">
      <c r="A54" s="53">
        <f t="shared" ca="1" si="22"/>
        <v>33</v>
      </c>
      <c r="B54" s="19">
        <f ca="1">IF(A54=0,0,HLOOKUP(A54-1,OFFSET(Catégories!$D$18:$D$19,0,0,2,Catégories!$C$17),2,TRUE))</f>
        <v>10</v>
      </c>
      <c r="C54" s="19">
        <f ca="1">IF(A54=0,0,A54-OFFSET(Catégories!$D$18,0,B54-1,,))</f>
        <v>2</v>
      </c>
      <c r="F54" s="1" t="str">
        <f ca="1">IF(A54=0,0,INDEX(Catégories!$D$20:$R$20,1,'Echantillon (9)'!B54))</f>
        <v>10. Métaux</v>
      </c>
      <c r="G54" s="1" t="str">
        <f ca="1">IF(A54=0,0,INDEX(OFFSET(Catégories!$D$21:$D$31,0,0,10,Catégories!$C$17),'Echantillon (9)'!C54,'Echantillon (9)'!B54))</f>
        <v>10.2 Autres emballages métaux ferreux</v>
      </c>
      <c r="I54" s="41">
        <v>0</v>
      </c>
      <c r="J54" s="41">
        <v>0</v>
      </c>
      <c r="K54" s="41">
        <f t="shared" si="7"/>
        <v>0</v>
      </c>
      <c r="L54" s="6"/>
      <c r="M54" s="38">
        <f t="shared" si="8"/>
        <v>0</v>
      </c>
      <c r="N54" s="38"/>
      <c r="O54" s="38">
        <f t="shared" si="9"/>
        <v>0</v>
      </c>
      <c r="Q54" s="41">
        <v>0</v>
      </c>
      <c r="R54" s="41">
        <v>0</v>
      </c>
      <c r="S54" s="41">
        <f t="shared" si="10"/>
        <v>0</v>
      </c>
      <c r="T54" s="6"/>
      <c r="U54" s="38">
        <f t="shared" si="11"/>
        <v>0</v>
      </c>
      <c r="V54" s="38"/>
      <c r="W54" s="38">
        <f t="shared" si="12"/>
        <v>0</v>
      </c>
      <c r="Y54" s="41">
        <v>0</v>
      </c>
      <c r="Z54" s="41">
        <v>0</v>
      </c>
      <c r="AA54" s="41">
        <f t="shared" si="13"/>
        <v>0</v>
      </c>
      <c r="AB54" s="6"/>
      <c r="AC54" s="38">
        <f t="shared" si="14"/>
        <v>0</v>
      </c>
      <c r="AD54" s="38"/>
      <c r="AE54" s="38">
        <f t="shared" si="15"/>
        <v>0</v>
      </c>
      <c r="AH54" s="41">
        <f t="shared" si="16"/>
        <v>0</v>
      </c>
      <c r="AI54" s="41">
        <f t="shared" si="2"/>
        <v>0</v>
      </c>
      <c r="AJ54" s="41">
        <f t="shared" si="3"/>
        <v>0</v>
      </c>
      <c r="AK54" s="41">
        <f t="shared" ca="1" si="17"/>
        <v>0</v>
      </c>
      <c r="AL54" s="38">
        <f t="shared" ca="1" si="18"/>
        <v>0</v>
      </c>
      <c r="AO54" s="1" t="str">
        <f ca="1">IF(A54=0,0,INDEX(OFFSET(Catégories!$D$21:$D$31,0,0,10,Catégories!$C$17),'Echantillon (9)'!C54,'Echantillon (9)'!B54))</f>
        <v>10.2 Autres emballages métaux ferreux</v>
      </c>
      <c r="AP54" s="38">
        <f t="shared" ca="1" si="4"/>
        <v>0</v>
      </c>
      <c r="AT54" s="38">
        <f t="shared" ca="1" si="19"/>
        <v>0</v>
      </c>
      <c r="AW54" s="36"/>
      <c r="AX54" s="36"/>
      <c r="AY54" s="40">
        <f t="shared" si="20"/>
        <v>0</v>
      </c>
      <c r="BA54" s="9">
        <f t="shared" ca="1" si="5"/>
        <v>0</v>
      </c>
      <c r="BC54" s="10">
        <f t="shared" ref="BC54:BC85" ca="1" si="27">IF(AU54=$A$16,$G$18/($G$12/($G$11-$K$17)),(AY54/($AY$17/$G$17)/($G$12/($G$11-$K$17)))+SUMPRODUCT((AK$22:AK$91)*($B$22:$B$91=$AU54)))</f>
        <v>0</v>
      </c>
      <c r="BF54" s="38">
        <f t="shared" ca="1" si="21"/>
        <v>0</v>
      </c>
    </row>
    <row r="55" spans="1:58" x14ac:dyDescent="0.3">
      <c r="A55" s="53">
        <f t="shared" ca="1" si="22"/>
        <v>34</v>
      </c>
      <c r="B55" s="19">
        <f ca="1">IF(A55=0,0,HLOOKUP(A55-1,OFFSET(Catégories!$D$18:$D$19,0,0,2,Catégories!$C$17),2,TRUE))</f>
        <v>10</v>
      </c>
      <c r="C55" s="19">
        <f ca="1">IF(A55=0,0,A55-OFFSET(Catégories!$D$18,0,B55-1,,))</f>
        <v>3</v>
      </c>
      <c r="F55" s="1" t="str">
        <f ca="1">IF(A55=0,0,INDEX(Catégories!$D$20:$R$20,1,'Echantillon (9)'!B55))</f>
        <v>10. Métaux</v>
      </c>
      <c r="G55" s="1" t="str">
        <f ca="1">IF(A55=0,0,INDEX(OFFSET(Catégories!$D$21:$D$31,0,0,10,Catégories!$C$17),'Echantillon (9)'!C55,'Echantillon (9)'!B55))</f>
        <v>10.3 Canettes aluminium</v>
      </c>
      <c r="I55" s="41">
        <v>0</v>
      </c>
      <c r="J55" s="41">
        <v>0</v>
      </c>
      <c r="K55" s="41">
        <f t="shared" si="7"/>
        <v>0</v>
      </c>
      <c r="L55" s="6"/>
      <c r="M55" s="38">
        <f t="shared" si="8"/>
        <v>0</v>
      </c>
      <c r="N55" s="38"/>
      <c r="O55" s="38">
        <f t="shared" si="9"/>
        <v>0</v>
      </c>
      <c r="Q55" s="41">
        <v>0</v>
      </c>
      <c r="R55" s="41">
        <v>0</v>
      </c>
      <c r="S55" s="41">
        <f t="shared" si="10"/>
        <v>0</v>
      </c>
      <c r="T55" s="6"/>
      <c r="U55" s="38">
        <f t="shared" si="11"/>
        <v>0</v>
      </c>
      <c r="V55" s="38"/>
      <c r="W55" s="38">
        <f t="shared" si="12"/>
        <v>0</v>
      </c>
      <c r="Y55" s="41">
        <v>0</v>
      </c>
      <c r="Z55" s="41">
        <v>0</v>
      </c>
      <c r="AA55" s="41">
        <f t="shared" si="13"/>
        <v>0</v>
      </c>
      <c r="AB55" s="6"/>
      <c r="AC55" s="38">
        <f t="shared" si="14"/>
        <v>0</v>
      </c>
      <c r="AD55" s="38"/>
      <c r="AE55" s="38">
        <f t="shared" si="15"/>
        <v>0</v>
      </c>
      <c r="AH55" s="41">
        <f t="shared" si="16"/>
        <v>0</v>
      </c>
      <c r="AI55" s="41">
        <f t="shared" si="2"/>
        <v>0</v>
      </c>
      <c r="AJ55" s="41">
        <f t="shared" si="3"/>
        <v>0</v>
      </c>
      <c r="AK55" s="41">
        <f t="shared" ca="1" si="17"/>
        <v>0</v>
      </c>
      <c r="AL55" s="38">
        <f t="shared" ca="1" si="18"/>
        <v>0</v>
      </c>
      <c r="AO55" s="1" t="str">
        <f ca="1">IF(A55=0,0,INDEX(OFFSET(Catégories!$D$21:$D$31,0,0,10,Catégories!$C$17),'Echantillon (9)'!C55,'Echantillon (9)'!B55))</f>
        <v>10.3 Canettes aluminium</v>
      </c>
      <c r="AP55" s="38">
        <f t="shared" ca="1" si="4"/>
        <v>0</v>
      </c>
      <c r="AT55" s="38">
        <f t="shared" ca="1" si="19"/>
        <v>0</v>
      </c>
      <c r="AW55" s="36"/>
      <c r="AX55" s="36"/>
      <c r="AY55" s="40">
        <f t="shared" si="20"/>
        <v>0</v>
      </c>
      <c r="BA55" s="9">
        <f t="shared" ca="1" si="5"/>
        <v>0</v>
      </c>
      <c r="BC55" s="10">
        <f t="shared" ca="1" si="27"/>
        <v>0</v>
      </c>
      <c r="BF55" s="38">
        <f t="shared" ca="1" si="21"/>
        <v>0</v>
      </c>
    </row>
    <row r="56" spans="1:58" x14ac:dyDescent="0.3">
      <c r="A56" s="53">
        <f t="shared" ca="1" si="22"/>
        <v>35</v>
      </c>
      <c r="B56" s="19">
        <f ca="1">IF(A56=0,0,HLOOKUP(A56-1,OFFSET(Catégories!$D$18:$D$19,0,0,2,Catégories!$C$17),2,TRUE))</f>
        <v>10</v>
      </c>
      <c r="C56" s="19">
        <f ca="1">IF(A56=0,0,A56-OFFSET(Catégories!$D$18,0,B56-1,,))</f>
        <v>4</v>
      </c>
      <c r="F56" s="1" t="str">
        <f ca="1">IF(A56=0,0,INDEX(Catégories!$D$20:$R$20,1,'Echantillon (9)'!B56))</f>
        <v>10. Métaux</v>
      </c>
      <c r="G56" s="1" t="str">
        <f ca="1">IF(A56=0,0,INDEX(OFFSET(Catégories!$D$21:$D$31,0,0,10,Catégories!$C$17),'Echantillon (9)'!C56,'Echantillon (9)'!B56))</f>
        <v>10.4 Autres emballages aluminium</v>
      </c>
      <c r="I56" s="41">
        <v>0</v>
      </c>
      <c r="J56" s="41">
        <v>0</v>
      </c>
      <c r="K56" s="41">
        <f t="shared" si="7"/>
        <v>0</v>
      </c>
      <c r="L56" s="6"/>
      <c r="M56" s="38">
        <f t="shared" si="8"/>
        <v>0</v>
      </c>
      <c r="N56" s="38"/>
      <c r="O56" s="38">
        <f t="shared" si="9"/>
        <v>0</v>
      </c>
      <c r="Q56" s="41">
        <v>0</v>
      </c>
      <c r="R56" s="41">
        <v>0</v>
      </c>
      <c r="S56" s="41">
        <f t="shared" si="10"/>
        <v>0</v>
      </c>
      <c r="T56" s="6"/>
      <c r="U56" s="38">
        <f t="shared" si="11"/>
        <v>0</v>
      </c>
      <c r="V56" s="38"/>
      <c r="W56" s="38">
        <f t="shared" si="12"/>
        <v>0</v>
      </c>
      <c r="Y56" s="41">
        <v>0</v>
      </c>
      <c r="Z56" s="41">
        <v>0</v>
      </c>
      <c r="AA56" s="41">
        <f t="shared" si="13"/>
        <v>0</v>
      </c>
      <c r="AB56" s="6"/>
      <c r="AC56" s="38">
        <f t="shared" si="14"/>
        <v>0</v>
      </c>
      <c r="AD56" s="38"/>
      <c r="AE56" s="38">
        <f t="shared" si="15"/>
        <v>0</v>
      </c>
      <c r="AH56" s="41">
        <f t="shared" si="16"/>
        <v>0</v>
      </c>
      <c r="AI56" s="41">
        <f t="shared" si="2"/>
        <v>0</v>
      </c>
      <c r="AJ56" s="41">
        <f t="shared" si="3"/>
        <v>0</v>
      </c>
      <c r="AK56" s="41">
        <f t="shared" ca="1" si="17"/>
        <v>0</v>
      </c>
      <c r="AL56" s="38">
        <f t="shared" ca="1" si="18"/>
        <v>0</v>
      </c>
      <c r="AO56" s="1" t="str">
        <f ca="1">IF(A56=0,0,INDEX(OFFSET(Catégories!$D$21:$D$31,0,0,10,Catégories!$C$17),'Echantillon (9)'!C56,'Echantillon (9)'!B56))</f>
        <v>10.4 Autres emballages aluminium</v>
      </c>
      <c r="AP56" s="38">
        <f t="shared" ca="1" si="4"/>
        <v>0</v>
      </c>
      <c r="AT56" s="38">
        <f t="shared" ca="1" si="19"/>
        <v>0</v>
      </c>
      <c r="AW56" s="36"/>
      <c r="AX56" s="36"/>
      <c r="AY56" s="40">
        <f t="shared" si="20"/>
        <v>0</v>
      </c>
      <c r="BA56" s="9">
        <f t="shared" ca="1" si="5"/>
        <v>0</v>
      </c>
      <c r="BC56" s="10">
        <f t="shared" ca="1" si="27"/>
        <v>0</v>
      </c>
      <c r="BF56" s="38">
        <f t="shared" ca="1" si="21"/>
        <v>0</v>
      </c>
    </row>
    <row r="57" spans="1:58" x14ac:dyDescent="0.3">
      <c r="A57" s="53">
        <f t="shared" ca="1" si="22"/>
        <v>36</v>
      </c>
      <c r="B57" s="19">
        <f ca="1">IF(A57=0,0,HLOOKUP(A57-1,OFFSET(Catégories!$D$18:$D$19,0,0,2,Catégories!$C$17),2,TRUE))</f>
        <v>10</v>
      </c>
      <c r="C57" s="19">
        <f ca="1">IF(A57=0,0,A57-OFFSET(Catégories!$D$18,0,B57-1,,))</f>
        <v>5</v>
      </c>
      <c r="F57" s="1" t="str">
        <f ca="1">IF(A57=0,0,INDEX(Catégories!$D$20:$R$20,1,'Echantillon (9)'!B57))</f>
        <v>10. Métaux</v>
      </c>
      <c r="G57" s="1" t="str">
        <f ca="1">IF(A57=0,0,INDEX(OFFSET(Catégories!$D$21:$D$31,0,0,10,Catégories!$C$17),'Echantillon (9)'!C57,'Echantillon (9)'!B57))</f>
        <v>10.5 Autres métaux ferreux</v>
      </c>
      <c r="I57" s="41">
        <v>0</v>
      </c>
      <c r="J57" s="41">
        <v>0</v>
      </c>
      <c r="K57" s="41">
        <f t="shared" si="7"/>
        <v>0</v>
      </c>
      <c r="L57" s="6"/>
      <c r="M57" s="38">
        <f t="shared" si="8"/>
        <v>0</v>
      </c>
      <c r="N57" s="38"/>
      <c r="O57" s="38">
        <f t="shared" si="9"/>
        <v>0</v>
      </c>
      <c r="Q57" s="41">
        <v>0</v>
      </c>
      <c r="R57" s="41">
        <v>0</v>
      </c>
      <c r="S57" s="41">
        <f t="shared" si="10"/>
        <v>0</v>
      </c>
      <c r="T57" s="6"/>
      <c r="U57" s="38">
        <f t="shared" si="11"/>
        <v>0</v>
      </c>
      <c r="V57" s="38"/>
      <c r="W57" s="38">
        <f t="shared" si="12"/>
        <v>0</v>
      </c>
      <c r="Y57" s="41">
        <v>0</v>
      </c>
      <c r="Z57" s="41">
        <v>0</v>
      </c>
      <c r="AA57" s="41">
        <f t="shared" si="13"/>
        <v>0</v>
      </c>
      <c r="AB57" s="6"/>
      <c r="AC57" s="38">
        <f t="shared" si="14"/>
        <v>0</v>
      </c>
      <c r="AD57" s="38"/>
      <c r="AE57" s="38">
        <f t="shared" si="15"/>
        <v>0</v>
      </c>
      <c r="AH57" s="41">
        <f t="shared" si="16"/>
        <v>0</v>
      </c>
      <c r="AI57" s="41">
        <f t="shared" si="2"/>
        <v>0</v>
      </c>
      <c r="AJ57" s="41">
        <f t="shared" si="3"/>
        <v>0</v>
      </c>
      <c r="AK57" s="41">
        <f t="shared" ca="1" si="17"/>
        <v>0</v>
      </c>
      <c r="AL57" s="38">
        <f t="shared" ca="1" si="18"/>
        <v>0</v>
      </c>
      <c r="AO57" s="1" t="str">
        <f ca="1">IF(A57=0,0,INDEX(OFFSET(Catégories!$D$21:$D$31,0,0,10,Catégories!$C$17),'Echantillon (9)'!C57,'Echantillon (9)'!B57))</f>
        <v>10.5 Autres métaux ferreux</v>
      </c>
      <c r="AP57" s="38">
        <f t="shared" ca="1" si="4"/>
        <v>0</v>
      </c>
      <c r="AT57" s="38">
        <f t="shared" ca="1" si="19"/>
        <v>0</v>
      </c>
      <c r="AW57" s="36"/>
      <c r="AX57" s="36"/>
      <c r="AY57" s="40">
        <f t="shared" si="20"/>
        <v>0</v>
      </c>
      <c r="BA57" s="9">
        <f t="shared" ca="1" si="5"/>
        <v>0</v>
      </c>
      <c r="BC57" s="10">
        <f t="shared" ca="1" si="27"/>
        <v>0</v>
      </c>
      <c r="BF57" s="38">
        <f t="shared" ca="1" si="21"/>
        <v>0</v>
      </c>
    </row>
    <row r="58" spans="1:58" x14ac:dyDescent="0.3">
      <c r="A58" s="53">
        <f t="shared" ca="1" si="22"/>
        <v>37</v>
      </c>
      <c r="B58" s="19">
        <f ca="1">IF(A58=0,0,HLOOKUP(A58-1,OFFSET(Catégories!$D$18:$D$19,0,0,2,Catégories!$C$17),2,TRUE))</f>
        <v>10</v>
      </c>
      <c r="C58" s="19">
        <f ca="1">IF(A58=0,0,A58-OFFSET(Catégories!$D$18,0,B58-1,,))</f>
        <v>6</v>
      </c>
      <c r="F58" s="1" t="str">
        <f ca="1">IF(A58=0,0,INDEX(Catégories!$D$20:$R$20,1,'Echantillon (9)'!B58))</f>
        <v>10. Métaux</v>
      </c>
      <c r="G58" s="1" t="str">
        <f ca="1">IF(A58=0,0,INDEX(OFFSET(Catégories!$D$21:$D$31,0,0,10,Catégories!$C$17),'Echantillon (9)'!C58,'Echantillon (9)'!B58))</f>
        <v>10.6 Autres métaux</v>
      </c>
      <c r="I58" s="41">
        <v>0</v>
      </c>
      <c r="J58" s="41">
        <v>0</v>
      </c>
      <c r="K58" s="41">
        <f t="shared" si="7"/>
        <v>0</v>
      </c>
      <c r="L58" s="6"/>
      <c r="M58" s="38">
        <f t="shared" si="8"/>
        <v>0</v>
      </c>
      <c r="N58" s="38"/>
      <c r="O58" s="38">
        <f t="shared" si="9"/>
        <v>0</v>
      </c>
      <c r="Q58" s="41">
        <v>0</v>
      </c>
      <c r="R58" s="41">
        <v>0</v>
      </c>
      <c r="S58" s="41">
        <f t="shared" si="10"/>
        <v>0</v>
      </c>
      <c r="T58" s="6"/>
      <c r="U58" s="38">
        <f t="shared" si="11"/>
        <v>0</v>
      </c>
      <c r="V58" s="38"/>
      <c r="W58" s="38">
        <f t="shared" si="12"/>
        <v>0</v>
      </c>
      <c r="Y58" s="41">
        <v>0</v>
      </c>
      <c r="Z58" s="41">
        <v>0</v>
      </c>
      <c r="AA58" s="41">
        <f t="shared" si="13"/>
        <v>0</v>
      </c>
      <c r="AB58" s="6"/>
      <c r="AC58" s="38">
        <f t="shared" si="14"/>
        <v>0</v>
      </c>
      <c r="AD58" s="38"/>
      <c r="AE58" s="38">
        <f t="shared" si="15"/>
        <v>0</v>
      </c>
      <c r="AH58" s="41">
        <f t="shared" si="16"/>
        <v>0</v>
      </c>
      <c r="AI58" s="41">
        <f t="shared" si="2"/>
        <v>0</v>
      </c>
      <c r="AJ58" s="41">
        <f t="shared" si="3"/>
        <v>0</v>
      </c>
      <c r="AK58" s="41">
        <f t="shared" ca="1" si="17"/>
        <v>0</v>
      </c>
      <c r="AL58" s="38">
        <f t="shared" ca="1" si="18"/>
        <v>0</v>
      </c>
      <c r="AO58" s="1" t="str">
        <f ca="1">IF(A58=0,0,INDEX(OFFSET(Catégories!$D$21:$D$31,0,0,10,Catégories!$C$17),'Echantillon (9)'!C58,'Echantillon (9)'!B58))</f>
        <v>10.6 Autres métaux</v>
      </c>
      <c r="AP58" s="38">
        <f t="shared" ca="1" si="4"/>
        <v>0</v>
      </c>
      <c r="AT58" s="38">
        <f t="shared" ca="1" si="19"/>
        <v>0</v>
      </c>
      <c r="AW58" s="36"/>
      <c r="AX58" s="36"/>
      <c r="AY58" s="40">
        <f t="shared" si="20"/>
        <v>0</v>
      </c>
      <c r="BA58" s="9">
        <f t="shared" ca="1" si="5"/>
        <v>0</v>
      </c>
      <c r="BC58" s="10">
        <f t="shared" ca="1" si="27"/>
        <v>0</v>
      </c>
      <c r="BF58" s="38">
        <f t="shared" ca="1" si="21"/>
        <v>0</v>
      </c>
    </row>
    <row r="59" spans="1:58" x14ac:dyDescent="0.3">
      <c r="A59" s="53">
        <f t="shared" ca="1" si="22"/>
        <v>38</v>
      </c>
      <c r="B59" s="19">
        <f ca="1">IF(A59=0,0,HLOOKUP(A59-1,OFFSET(Catégories!$D$18:$D$19,0,0,2,Catégories!$C$17),2,TRUE))</f>
        <v>11</v>
      </c>
      <c r="C59" s="19">
        <f ca="1">IF(A59=0,0,A59-OFFSET(Catégories!$D$18,0,B59-1,,))</f>
        <v>1</v>
      </c>
      <c r="F59" s="1" t="str">
        <f ca="1">IF(A59=0,0,INDEX(Catégories!$D$20:$R$20,1,'Echantillon (9)'!B59))</f>
        <v>11. incombustibles non classés</v>
      </c>
      <c r="G59" s="1" t="str">
        <f ca="1">IF(A59=0,0,INDEX(OFFSET(Catégories!$D$21:$D$31,0,0,10,Catégories!$C$17),'Echantillon (9)'!C59,'Echantillon (9)'!B59))</f>
        <v>11.1 Emballages incombustibles</v>
      </c>
      <c r="I59" s="41">
        <v>0</v>
      </c>
      <c r="J59" s="41">
        <v>0</v>
      </c>
      <c r="K59" s="41">
        <f t="shared" si="7"/>
        <v>0</v>
      </c>
      <c r="L59" s="6"/>
      <c r="M59" s="38">
        <f t="shared" si="8"/>
        <v>0</v>
      </c>
      <c r="N59" s="38"/>
      <c r="O59" s="38">
        <f t="shared" si="9"/>
        <v>0</v>
      </c>
      <c r="Q59" s="41">
        <v>0</v>
      </c>
      <c r="R59" s="41">
        <v>0</v>
      </c>
      <c r="S59" s="41">
        <f t="shared" si="10"/>
        <v>0</v>
      </c>
      <c r="T59" s="6"/>
      <c r="U59" s="38">
        <f t="shared" si="11"/>
        <v>0</v>
      </c>
      <c r="V59" s="38"/>
      <c r="W59" s="38">
        <f t="shared" si="12"/>
        <v>0</v>
      </c>
      <c r="Y59" s="41">
        <v>0</v>
      </c>
      <c r="Z59" s="41">
        <v>0</v>
      </c>
      <c r="AA59" s="41">
        <f t="shared" si="13"/>
        <v>0</v>
      </c>
      <c r="AB59" s="6"/>
      <c r="AC59" s="38">
        <f t="shared" si="14"/>
        <v>0</v>
      </c>
      <c r="AD59" s="38"/>
      <c r="AE59" s="38">
        <f t="shared" si="15"/>
        <v>0</v>
      </c>
      <c r="AH59" s="41">
        <f t="shared" si="16"/>
        <v>0</v>
      </c>
      <c r="AI59" s="41">
        <f t="shared" si="2"/>
        <v>0</v>
      </c>
      <c r="AJ59" s="41">
        <f t="shared" si="3"/>
        <v>0</v>
      </c>
      <c r="AK59" s="41">
        <f t="shared" ca="1" si="17"/>
        <v>0</v>
      </c>
      <c r="AL59" s="38">
        <f t="shared" ca="1" si="18"/>
        <v>0</v>
      </c>
      <c r="AO59" s="1" t="str">
        <f ca="1">IF(A59=0,0,INDEX(OFFSET(Catégories!$D$21:$D$31,0,0,10,Catégories!$C$17),'Echantillon (9)'!C59,'Echantillon (9)'!B59))</f>
        <v>11.1 Emballages incombustibles</v>
      </c>
      <c r="AP59" s="38">
        <f t="shared" ca="1" si="4"/>
        <v>0</v>
      </c>
      <c r="AT59" s="38">
        <f t="shared" ca="1" si="19"/>
        <v>0</v>
      </c>
      <c r="AW59" s="36"/>
      <c r="AX59" s="36"/>
      <c r="AY59" s="40">
        <f t="shared" si="20"/>
        <v>0</v>
      </c>
      <c r="BA59" s="9">
        <f t="shared" ca="1" si="5"/>
        <v>0</v>
      </c>
      <c r="BC59" s="10">
        <f t="shared" ca="1" si="27"/>
        <v>0</v>
      </c>
      <c r="BF59" s="38">
        <f t="shared" ca="1" si="21"/>
        <v>0</v>
      </c>
    </row>
    <row r="60" spans="1:58" x14ac:dyDescent="0.3">
      <c r="A60" s="53">
        <f t="shared" ca="1" si="22"/>
        <v>39</v>
      </c>
      <c r="B60" s="19">
        <f ca="1">IF(A60=0,0,HLOOKUP(A60-1,OFFSET(Catégories!$D$18:$D$19,0,0,2,Catégories!$C$17),2,TRUE))</f>
        <v>11</v>
      </c>
      <c r="C60" s="19">
        <f ca="1">IF(A60=0,0,A60-OFFSET(Catégories!$D$18,0,B60-1,,))</f>
        <v>2</v>
      </c>
      <c r="F60" s="1" t="str">
        <f ca="1">IF(A60=0,0,INDEX(Catégories!$D$20:$R$20,1,'Echantillon (9)'!B60))</f>
        <v>11. incombustibles non classés</v>
      </c>
      <c r="G60" s="1" t="str">
        <f ca="1">IF(A60=0,0,INDEX(OFFSET(Catégories!$D$21:$D$31,0,0,10,Catégories!$C$17),'Echantillon (9)'!C60,'Echantillon (9)'!B60))</f>
        <v>11.2 Autres incombustibles</v>
      </c>
      <c r="I60" s="41">
        <v>0</v>
      </c>
      <c r="J60" s="41">
        <v>0</v>
      </c>
      <c r="K60" s="41">
        <f t="shared" si="7"/>
        <v>0</v>
      </c>
      <c r="L60" s="6"/>
      <c r="M60" s="38">
        <f t="shared" si="8"/>
        <v>0</v>
      </c>
      <c r="N60" s="38"/>
      <c r="O60" s="38">
        <f t="shared" si="9"/>
        <v>0</v>
      </c>
      <c r="Q60" s="41">
        <v>0</v>
      </c>
      <c r="R60" s="41">
        <v>0</v>
      </c>
      <c r="S60" s="41">
        <f t="shared" si="10"/>
        <v>0</v>
      </c>
      <c r="T60" s="6"/>
      <c r="U60" s="38">
        <f t="shared" si="11"/>
        <v>0</v>
      </c>
      <c r="V60" s="38"/>
      <c r="W60" s="38">
        <f t="shared" si="12"/>
        <v>0</v>
      </c>
      <c r="Y60" s="41">
        <v>0</v>
      </c>
      <c r="Z60" s="41">
        <v>0</v>
      </c>
      <c r="AA60" s="41">
        <f t="shared" si="13"/>
        <v>0</v>
      </c>
      <c r="AB60" s="6"/>
      <c r="AC60" s="38">
        <f t="shared" si="14"/>
        <v>0</v>
      </c>
      <c r="AD60" s="38"/>
      <c r="AE60" s="38">
        <f t="shared" si="15"/>
        <v>0</v>
      </c>
      <c r="AH60" s="41">
        <f t="shared" si="16"/>
        <v>0</v>
      </c>
      <c r="AI60" s="41">
        <f t="shared" si="2"/>
        <v>0</v>
      </c>
      <c r="AJ60" s="41">
        <f t="shared" si="3"/>
        <v>0</v>
      </c>
      <c r="AK60" s="41">
        <f t="shared" ca="1" si="17"/>
        <v>0</v>
      </c>
      <c r="AL60" s="38">
        <f t="shared" ca="1" si="18"/>
        <v>0</v>
      </c>
      <c r="AO60" s="1" t="str">
        <f ca="1">IF(A60=0,0,INDEX(OFFSET(Catégories!$D$21:$D$31,0,0,10,Catégories!$C$17),'Echantillon (9)'!C60,'Echantillon (9)'!B60))</f>
        <v>11.2 Autres incombustibles</v>
      </c>
      <c r="AP60" s="38">
        <f t="shared" ca="1" si="4"/>
        <v>0</v>
      </c>
      <c r="AT60" s="38">
        <f t="shared" ca="1" si="19"/>
        <v>0</v>
      </c>
      <c r="AW60" s="36"/>
      <c r="AX60" s="36"/>
      <c r="AY60" s="40">
        <f t="shared" si="20"/>
        <v>0</v>
      </c>
      <c r="BA60" s="9">
        <f t="shared" ca="1" si="5"/>
        <v>0</v>
      </c>
      <c r="BC60" s="10">
        <f t="shared" ca="1" si="27"/>
        <v>0</v>
      </c>
      <c r="BF60" s="38">
        <f t="shared" ca="1" si="21"/>
        <v>0</v>
      </c>
    </row>
    <row r="61" spans="1:58" x14ac:dyDescent="0.3">
      <c r="A61" s="53">
        <f t="shared" ca="1" si="22"/>
        <v>40</v>
      </c>
      <c r="B61" s="19">
        <f ca="1">IF(A61=0,0,HLOOKUP(A61-1,OFFSET(Catégories!$D$18:$D$19,0,0,2,Catégories!$C$17),2,TRUE))</f>
        <v>12</v>
      </c>
      <c r="C61" s="19">
        <f ca="1">IF(A61=0,0,A61-OFFSET(Catégories!$D$18,0,B61-1,,))</f>
        <v>1</v>
      </c>
      <c r="F61" s="1" t="str">
        <f ca="1">IF(A61=0,0,INDEX(Catégories!$D$20:$R$20,1,'Echantillon (9)'!B61))</f>
        <v>12. Déchets
 dangereux</v>
      </c>
      <c r="G61" s="1" t="str">
        <f ca="1">IF(A61=0,0,INDEX(OFFSET(Catégories!$D$21:$D$31,0,0,10,Catégories!$C$17),'Echantillon (9)'!C61,'Echantillon (9)'!B61))</f>
        <v>12.1 Produits chimiques</v>
      </c>
      <c r="I61" s="41">
        <v>0</v>
      </c>
      <c r="J61" s="41">
        <v>0</v>
      </c>
      <c r="K61" s="41">
        <f t="shared" si="7"/>
        <v>0</v>
      </c>
      <c r="L61" s="6"/>
      <c r="M61" s="38">
        <f t="shared" si="8"/>
        <v>0</v>
      </c>
      <c r="N61" s="38"/>
      <c r="O61" s="38">
        <f t="shared" si="9"/>
        <v>0</v>
      </c>
      <c r="Q61" s="41">
        <v>0</v>
      </c>
      <c r="R61" s="41">
        <v>0</v>
      </c>
      <c r="S61" s="41">
        <f t="shared" si="10"/>
        <v>0</v>
      </c>
      <c r="T61" s="6"/>
      <c r="U61" s="38">
        <f t="shared" si="11"/>
        <v>0</v>
      </c>
      <c r="V61" s="38"/>
      <c r="W61" s="38">
        <f t="shared" si="12"/>
        <v>0</v>
      </c>
      <c r="Y61" s="41">
        <v>0</v>
      </c>
      <c r="Z61" s="41">
        <v>0</v>
      </c>
      <c r="AA61" s="41">
        <f t="shared" si="13"/>
        <v>0</v>
      </c>
      <c r="AB61" s="6"/>
      <c r="AC61" s="38">
        <f t="shared" si="14"/>
        <v>0</v>
      </c>
      <c r="AD61" s="38"/>
      <c r="AE61" s="38">
        <f t="shared" si="15"/>
        <v>0</v>
      </c>
      <c r="AH61" s="41">
        <f t="shared" si="16"/>
        <v>0</v>
      </c>
      <c r="AI61" s="41">
        <f t="shared" si="2"/>
        <v>0</v>
      </c>
      <c r="AJ61" s="41">
        <f t="shared" si="3"/>
        <v>0</v>
      </c>
      <c r="AK61" s="41">
        <f t="shared" ca="1" si="17"/>
        <v>0</v>
      </c>
      <c r="AL61" s="38">
        <f t="shared" ca="1" si="18"/>
        <v>0</v>
      </c>
      <c r="AO61" s="1" t="str">
        <f ca="1">IF(A61=0,0,INDEX(OFFSET(Catégories!$D$21:$D$31,0,0,10,Catégories!$C$17),'Echantillon (9)'!C61,'Echantillon (9)'!B61))</f>
        <v>12.1 Produits chimiques</v>
      </c>
      <c r="AP61" s="38">
        <f t="shared" ca="1" si="4"/>
        <v>0</v>
      </c>
      <c r="AT61" s="38">
        <f t="shared" ca="1" si="19"/>
        <v>0</v>
      </c>
      <c r="AW61" s="36"/>
      <c r="AX61" s="36"/>
      <c r="AY61" s="40">
        <f t="shared" si="20"/>
        <v>0</v>
      </c>
      <c r="BA61" s="9">
        <f t="shared" ca="1" si="5"/>
        <v>0</v>
      </c>
      <c r="BC61" s="10">
        <f t="shared" ca="1" si="27"/>
        <v>0</v>
      </c>
      <c r="BF61" s="38">
        <f t="shared" ca="1" si="21"/>
        <v>0</v>
      </c>
    </row>
    <row r="62" spans="1:58" x14ac:dyDescent="0.3">
      <c r="A62" s="53">
        <f t="shared" ca="1" si="22"/>
        <v>41</v>
      </c>
      <c r="B62" s="19">
        <f ca="1">IF(A62=0,0,HLOOKUP(A62-1,OFFSET(Catégories!$D$18:$D$19,0,0,2,Catégories!$C$17),2,TRUE))</f>
        <v>12</v>
      </c>
      <c r="C62" s="19">
        <f ca="1">IF(A62=0,0,A62-OFFSET(Catégories!$D$18,0,B62-1,,))</f>
        <v>2</v>
      </c>
      <c r="F62" s="1" t="str">
        <f ca="1">IF(A62=0,0,INDEX(Catégories!$D$20:$R$20,1,'Echantillon (9)'!B62))</f>
        <v>12. Déchets
 dangereux</v>
      </c>
      <c r="G62" s="1" t="str">
        <f ca="1">IF(A62=0,0,INDEX(OFFSET(Catégories!$D$21:$D$31,0,0,10,Catégories!$C$17),'Echantillon (9)'!C62,'Echantillon (9)'!B62))</f>
        <v>12.2 Tubes fluorescents et ampoules basse consommation</v>
      </c>
      <c r="I62" s="41">
        <v>0</v>
      </c>
      <c r="J62" s="41">
        <v>0</v>
      </c>
      <c r="K62" s="41">
        <f t="shared" si="7"/>
        <v>0</v>
      </c>
      <c r="L62" s="6"/>
      <c r="M62" s="38">
        <f t="shared" si="8"/>
        <v>0</v>
      </c>
      <c r="N62" s="38"/>
      <c r="O62" s="38">
        <f t="shared" si="9"/>
        <v>0</v>
      </c>
      <c r="Q62" s="41">
        <v>0</v>
      </c>
      <c r="R62" s="41">
        <v>0</v>
      </c>
      <c r="S62" s="41">
        <f t="shared" si="10"/>
        <v>0</v>
      </c>
      <c r="T62" s="6"/>
      <c r="U62" s="38">
        <f t="shared" si="11"/>
        <v>0</v>
      </c>
      <c r="V62" s="38"/>
      <c r="W62" s="38">
        <f t="shared" si="12"/>
        <v>0</v>
      </c>
      <c r="Y62" s="41">
        <v>0</v>
      </c>
      <c r="Z62" s="41">
        <v>0</v>
      </c>
      <c r="AA62" s="41">
        <f t="shared" si="13"/>
        <v>0</v>
      </c>
      <c r="AB62" s="6"/>
      <c r="AC62" s="38">
        <f t="shared" si="14"/>
        <v>0</v>
      </c>
      <c r="AD62" s="38"/>
      <c r="AE62" s="38">
        <f t="shared" si="15"/>
        <v>0</v>
      </c>
      <c r="AH62" s="41">
        <f t="shared" si="16"/>
        <v>0</v>
      </c>
      <c r="AI62" s="41">
        <f t="shared" si="2"/>
        <v>0</v>
      </c>
      <c r="AJ62" s="41">
        <f t="shared" si="3"/>
        <v>0</v>
      </c>
      <c r="AK62" s="41">
        <f t="shared" ca="1" si="17"/>
        <v>0</v>
      </c>
      <c r="AL62" s="38">
        <f t="shared" ca="1" si="18"/>
        <v>0</v>
      </c>
      <c r="AO62" s="1" t="str">
        <f ca="1">IF(A62=0,0,INDEX(OFFSET(Catégories!$D$21:$D$31,0,0,10,Catégories!$C$17),'Echantillon (9)'!C62,'Echantillon (9)'!B62))</f>
        <v>12.2 Tubes fluorescents et ampoules basse consommation</v>
      </c>
      <c r="AP62" s="38">
        <f t="shared" ca="1" si="4"/>
        <v>0</v>
      </c>
      <c r="AT62" s="38">
        <f t="shared" ca="1" si="19"/>
        <v>0</v>
      </c>
      <c r="AW62" s="36"/>
      <c r="AX62" s="36"/>
      <c r="AY62" s="40">
        <f t="shared" si="20"/>
        <v>0</v>
      </c>
      <c r="BA62" s="9">
        <f t="shared" ca="1" si="5"/>
        <v>0</v>
      </c>
      <c r="BC62" s="10">
        <f t="shared" ca="1" si="27"/>
        <v>0</v>
      </c>
      <c r="BF62" s="38">
        <f t="shared" ca="1" si="21"/>
        <v>0</v>
      </c>
    </row>
    <row r="63" spans="1:58" x14ac:dyDescent="0.3">
      <c r="A63" s="53">
        <f t="shared" ca="1" si="22"/>
        <v>42</v>
      </c>
      <c r="B63" s="19">
        <f ca="1">IF(A63=0,0,HLOOKUP(A63-1,OFFSET(Catégories!$D$18:$D$19,0,0,2,Catégories!$C$17),2,TRUE))</f>
        <v>12</v>
      </c>
      <c r="C63" s="19">
        <f ca="1">IF(A63=0,0,A63-OFFSET(Catégories!$D$18,0,B63-1,,))</f>
        <v>3</v>
      </c>
      <c r="F63" s="1" t="str">
        <f ca="1">IF(A63=0,0,INDEX(Catégories!$D$20:$R$20,1,'Echantillon (9)'!B63))</f>
        <v>12. Déchets
 dangereux</v>
      </c>
      <c r="G63" s="1" t="str">
        <f ca="1">IF(A63=0,0,INDEX(OFFSET(Catégories!$D$21:$D$31,0,0,10,Catégories!$C$17),'Echantillon (9)'!C63,'Echantillon (9)'!B63))</f>
        <v>12.3 Piles (non rechargeables)</v>
      </c>
      <c r="I63" s="41">
        <v>0</v>
      </c>
      <c r="J63" s="41">
        <v>0</v>
      </c>
      <c r="K63" s="41">
        <f t="shared" si="7"/>
        <v>0</v>
      </c>
      <c r="L63" s="6"/>
      <c r="M63" s="38">
        <f t="shared" si="8"/>
        <v>0</v>
      </c>
      <c r="N63" s="38"/>
      <c r="O63" s="38">
        <f t="shared" si="9"/>
        <v>0</v>
      </c>
      <c r="Q63" s="41">
        <v>0</v>
      </c>
      <c r="R63" s="41">
        <v>0</v>
      </c>
      <c r="S63" s="41">
        <f t="shared" si="10"/>
        <v>0</v>
      </c>
      <c r="T63" s="6"/>
      <c r="U63" s="38">
        <f t="shared" si="11"/>
        <v>0</v>
      </c>
      <c r="V63" s="38"/>
      <c r="W63" s="38">
        <f t="shared" si="12"/>
        <v>0</v>
      </c>
      <c r="Y63" s="41">
        <v>0</v>
      </c>
      <c r="Z63" s="41">
        <v>0</v>
      </c>
      <c r="AA63" s="41">
        <f t="shared" si="13"/>
        <v>0</v>
      </c>
      <c r="AB63" s="6"/>
      <c r="AC63" s="38">
        <f t="shared" si="14"/>
        <v>0</v>
      </c>
      <c r="AD63" s="38"/>
      <c r="AE63" s="38">
        <f t="shared" si="15"/>
        <v>0</v>
      </c>
      <c r="AH63" s="41">
        <f t="shared" si="16"/>
        <v>0</v>
      </c>
      <c r="AI63" s="41">
        <f t="shared" si="2"/>
        <v>0</v>
      </c>
      <c r="AJ63" s="41">
        <f t="shared" si="3"/>
        <v>0</v>
      </c>
      <c r="AK63" s="41">
        <f t="shared" ca="1" si="17"/>
        <v>0</v>
      </c>
      <c r="AL63" s="38">
        <f t="shared" ca="1" si="18"/>
        <v>0</v>
      </c>
      <c r="AO63" s="1" t="str">
        <f ca="1">IF(A63=0,0,INDEX(OFFSET(Catégories!$D$21:$D$31,0,0,10,Catégories!$C$17),'Echantillon (9)'!C63,'Echantillon (9)'!B63))</f>
        <v>12.3 Piles (non rechargeables)</v>
      </c>
      <c r="AP63" s="38">
        <f t="shared" ca="1" si="4"/>
        <v>0</v>
      </c>
      <c r="AT63" s="38">
        <f t="shared" ca="1" si="19"/>
        <v>0</v>
      </c>
      <c r="AW63" s="36"/>
      <c r="AX63" s="36"/>
      <c r="AY63" s="40">
        <f t="shared" si="20"/>
        <v>0</v>
      </c>
      <c r="BA63" s="9">
        <f t="shared" ca="1" si="5"/>
        <v>0</v>
      </c>
      <c r="BC63" s="10">
        <f t="shared" ca="1" si="27"/>
        <v>0</v>
      </c>
      <c r="BF63" s="38">
        <f t="shared" ca="1" si="21"/>
        <v>0</v>
      </c>
    </row>
    <row r="64" spans="1:58" x14ac:dyDescent="0.3">
      <c r="A64" s="53">
        <f t="shared" ca="1" si="22"/>
        <v>43</v>
      </c>
      <c r="B64" s="19">
        <f ca="1">IF(A64=0,0,HLOOKUP(A64-1,OFFSET(Catégories!$D$18:$D$19,0,0,2,Catégories!$C$17),2,TRUE))</f>
        <v>12</v>
      </c>
      <c r="C64" s="19">
        <f ca="1">IF(A64=0,0,A64-OFFSET(Catégories!$D$18,0,B64-1,,))</f>
        <v>4</v>
      </c>
      <c r="F64" s="1" t="str">
        <f ca="1">IF(A64=0,0,INDEX(Catégories!$D$20:$R$20,1,'Echantillon (9)'!B64))</f>
        <v>12. Déchets
 dangereux</v>
      </c>
      <c r="G64" s="1" t="str">
        <f ca="1">IF(A64=0,0,INDEX(OFFSET(Catégories!$D$21:$D$31,0,0,10,Catégories!$C$17),'Echantillon (9)'!C64,'Echantillon (9)'!B64))</f>
        <v>12.4 Piles rechargeables, accumulateurs</v>
      </c>
      <c r="I64" s="41">
        <v>0</v>
      </c>
      <c r="J64" s="41">
        <v>0</v>
      </c>
      <c r="K64" s="41">
        <f t="shared" si="7"/>
        <v>0</v>
      </c>
      <c r="L64" s="6"/>
      <c r="M64" s="38">
        <f t="shared" si="8"/>
        <v>0</v>
      </c>
      <c r="N64" s="38"/>
      <c r="O64" s="38">
        <f t="shared" si="9"/>
        <v>0</v>
      </c>
      <c r="Q64" s="41">
        <v>0</v>
      </c>
      <c r="R64" s="41">
        <v>0</v>
      </c>
      <c r="S64" s="41">
        <f t="shared" si="10"/>
        <v>0</v>
      </c>
      <c r="T64" s="6"/>
      <c r="U64" s="38">
        <f t="shared" si="11"/>
        <v>0</v>
      </c>
      <c r="V64" s="38"/>
      <c r="W64" s="38">
        <f t="shared" si="12"/>
        <v>0</v>
      </c>
      <c r="Y64" s="41">
        <v>0</v>
      </c>
      <c r="Z64" s="41">
        <v>0</v>
      </c>
      <c r="AA64" s="41">
        <f t="shared" si="13"/>
        <v>0</v>
      </c>
      <c r="AB64" s="6"/>
      <c r="AC64" s="38">
        <f t="shared" si="14"/>
        <v>0</v>
      </c>
      <c r="AD64" s="38"/>
      <c r="AE64" s="38">
        <f t="shared" si="15"/>
        <v>0</v>
      </c>
      <c r="AH64" s="41">
        <f t="shared" si="16"/>
        <v>0</v>
      </c>
      <c r="AI64" s="41">
        <f t="shared" si="2"/>
        <v>0</v>
      </c>
      <c r="AJ64" s="41">
        <f t="shared" si="3"/>
        <v>0</v>
      </c>
      <c r="AK64" s="41">
        <f t="shared" ca="1" si="17"/>
        <v>0</v>
      </c>
      <c r="AL64" s="38">
        <f t="shared" ca="1" si="18"/>
        <v>0</v>
      </c>
      <c r="AO64" s="1" t="str">
        <f ca="1">IF(A64=0,0,INDEX(OFFSET(Catégories!$D$21:$D$31,0,0,10,Catégories!$C$17),'Echantillon (9)'!C64,'Echantillon (9)'!B64))</f>
        <v>12.4 Piles rechargeables, accumulateurs</v>
      </c>
      <c r="AP64" s="38">
        <f t="shared" ca="1" si="4"/>
        <v>0</v>
      </c>
      <c r="AT64" s="38">
        <f t="shared" ca="1" si="19"/>
        <v>0</v>
      </c>
      <c r="AW64" s="36"/>
      <c r="AX64" s="36"/>
      <c r="AY64" s="40">
        <f t="shared" si="20"/>
        <v>0</v>
      </c>
      <c r="BA64" s="9">
        <f t="shared" ca="1" si="5"/>
        <v>0</v>
      </c>
      <c r="BC64" s="10">
        <f t="shared" ca="1" si="27"/>
        <v>0</v>
      </c>
      <c r="BF64" s="38">
        <f t="shared" ca="1" si="21"/>
        <v>0</v>
      </c>
    </row>
    <row r="65" spans="1:58" x14ac:dyDescent="0.3">
      <c r="A65" s="53">
        <f t="shared" ca="1" si="22"/>
        <v>44</v>
      </c>
      <c r="B65" s="19">
        <f ca="1">IF(A65=0,0,HLOOKUP(A65-1,OFFSET(Catégories!$D$18:$D$19,0,0,2,Catégories!$C$17),2,TRUE))</f>
        <v>12</v>
      </c>
      <c r="C65" s="19">
        <f ca="1">IF(A65=0,0,A65-OFFSET(Catégories!$D$18,0,B65-1,,))</f>
        <v>5</v>
      </c>
      <c r="F65" s="1" t="str">
        <f ca="1">IF(A65=0,0,INDEX(Catégories!$D$20:$R$20,1,'Echantillon (9)'!B65))</f>
        <v>12. Déchets
 dangereux</v>
      </c>
      <c r="G65" s="1" t="str">
        <f ca="1">IF(A65=0,0,INDEX(OFFSET(Catégories!$D$21:$D$31,0,0,10,Catégories!$C$17),'Echantillon (9)'!C65,'Echantillon (9)'!B65))</f>
        <v xml:space="preserve">12.5 Batteries </v>
      </c>
      <c r="I65" s="41">
        <v>0</v>
      </c>
      <c r="J65" s="41">
        <v>0</v>
      </c>
      <c r="K65" s="41">
        <f t="shared" si="7"/>
        <v>0</v>
      </c>
      <c r="L65" s="6"/>
      <c r="M65" s="38">
        <f t="shared" si="8"/>
        <v>0</v>
      </c>
      <c r="N65" s="38"/>
      <c r="O65" s="38">
        <f t="shared" si="9"/>
        <v>0</v>
      </c>
      <c r="Q65" s="41">
        <v>0</v>
      </c>
      <c r="R65" s="41">
        <v>0</v>
      </c>
      <c r="S65" s="41">
        <f t="shared" si="10"/>
        <v>0</v>
      </c>
      <c r="T65" s="6"/>
      <c r="U65" s="38">
        <f t="shared" si="11"/>
        <v>0</v>
      </c>
      <c r="V65" s="38"/>
      <c r="W65" s="38">
        <f t="shared" si="12"/>
        <v>0</v>
      </c>
      <c r="Y65" s="41">
        <v>0</v>
      </c>
      <c r="Z65" s="41">
        <v>0</v>
      </c>
      <c r="AA65" s="41">
        <f t="shared" si="13"/>
        <v>0</v>
      </c>
      <c r="AB65" s="6"/>
      <c r="AC65" s="38">
        <f t="shared" si="14"/>
        <v>0</v>
      </c>
      <c r="AD65" s="38"/>
      <c r="AE65" s="38">
        <f t="shared" si="15"/>
        <v>0</v>
      </c>
      <c r="AH65" s="41">
        <f t="shared" si="16"/>
        <v>0</v>
      </c>
      <c r="AI65" s="41">
        <f t="shared" si="2"/>
        <v>0</v>
      </c>
      <c r="AJ65" s="41">
        <f t="shared" si="3"/>
        <v>0</v>
      </c>
      <c r="AK65" s="41">
        <f t="shared" ca="1" si="17"/>
        <v>0</v>
      </c>
      <c r="AL65" s="38">
        <f t="shared" ca="1" si="18"/>
        <v>0</v>
      </c>
      <c r="AO65" s="1" t="str">
        <f ca="1">IF(A65=0,0,INDEX(OFFSET(Catégories!$D$21:$D$31,0,0,10,Catégories!$C$17),'Echantillon (9)'!C65,'Echantillon (9)'!B65))</f>
        <v xml:space="preserve">12.5 Batteries </v>
      </c>
      <c r="AP65" s="38">
        <f t="shared" ca="1" si="4"/>
        <v>0</v>
      </c>
      <c r="AT65" s="38">
        <f t="shared" ca="1" si="19"/>
        <v>0</v>
      </c>
      <c r="AW65" s="36"/>
      <c r="AX65" s="36"/>
      <c r="AY65" s="40">
        <f t="shared" si="20"/>
        <v>0</v>
      </c>
      <c r="BA65" s="9">
        <f t="shared" ca="1" si="5"/>
        <v>0</v>
      </c>
      <c r="BC65" s="10">
        <f t="shared" ca="1" si="27"/>
        <v>0</v>
      </c>
      <c r="BF65" s="38">
        <f t="shared" ca="1" si="21"/>
        <v>0</v>
      </c>
    </row>
    <row r="66" spans="1:58" x14ac:dyDescent="0.3">
      <c r="A66" s="53">
        <f t="shared" ca="1" si="22"/>
        <v>45</v>
      </c>
      <c r="B66" s="19">
        <f ca="1">IF(A66=0,0,HLOOKUP(A66-1,OFFSET(Catégories!$D$18:$D$19,0,0,2,Catégories!$C$17),2,TRUE))</f>
        <v>12</v>
      </c>
      <c r="C66" s="19">
        <f ca="1">IF(A66=0,0,A66-OFFSET(Catégories!$D$18,0,B66-1,,))</f>
        <v>6</v>
      </c>
      <c r="F66" s="1" t="str">
        <f ca="1">IF(A66=0,0,INDEX(Catégories!$D$20:$R$20,1,'Echantillon (9)'!B66))</f>
        <v>12. Déchets
 dangereux</v>
      </c>
      <c r="G66" s="1" t="str">
        <f ca="1">IF(A66=0,0,INDEX(OFFSET(Catégories!$D$21:$D$31,0,0,10,Catégories!$C$17),'Echantillon (9)'!C66,'Echantillon (9)'!B66))</f>
        <v xml:space="preserve">12.6 Autres déchets dangereux </v>
      </c>
      <c r="I66" s="41">
        <v>0</v>
      </c>
      <c r="J66" s="41">
        <v>0</v>
      </c>
      <c r="K66" s="41">
        <f t="shared" si="7"/>
        <v>0</v>
      </c>
      <c r="L66" s="6"/>
      <c r="M66" s="38">
        <f t="shared" si="8"/>
        <v>0</v>
      </c>
      <c r="N66" s="38"/>
      <c r="O66" s="38">
        <f t="shared" si="9"/>
        <v>0</v>
      </c>
      <c r="Q66" s="41">
        <v>0</v>
      </c>
      <c r="R66" s="41">
        <v>0</v>
      </c>
      <c r="S66" s="41">
        <f t="shared" si="10"/>
        <v>0</v>
      </c>
      <c r="T66" s="6"/>
      <c r="U66" s="38">
        <f t="shared" si="11"/>
        <v>0</v>
      </c>
      <c r="V66" s="38"/>
      <c r="W66" s="38">
        <f t="shared" si="12"/>
        <v>0</v>
      </c>
      <c r="Y66" s="41">
        <v>0</v>
      </c>
      <c r="Z66" s="41">
        <v>0</v>
      </c>
      <c r="AA66" s="41">
        <f t="shared" si="13"/>
        <v>0</v>
      </c>
      <c r="AB66" s="6"/>
      <c r="AC66" s="38">
        <f t="shared" si="14"/>
        <v>0</v>
      </c>
      <c r="AD66" s="38"/>
      <c r="AE66" s="38">
        <f t="shared" si="15"/>
        <v>0</v>
      </c>
      <c r="AH66" s="41">
        <f t="shared" si="16"/>
        <v>0</v>
      </c>
      <c r="AI66" s="41">
        <f t="shared" si="2"/>
        <v>0</v>
      </c>
      <c r="AJ66" s="41">
        <f t="shared" si="3"/>
        <v>0</v>
      </c>
      <c r="AK66" s="41">
        <f t="shared" ca="1" si="17"/>
        <v>0</v>
      </c>
      <c r="AL66" s="38">
        <f t="shared" ca="1" si="18"/>
        <v>0</v>
      </c>
      <c r="AO66" s="1" t="str">
        <f ca="1">IF(A66=0,0,INDEX(OFFSET(Catégories!$D$21:$D$31,0,0,10,Catégories!$C$17),'Echantillon (9)'!C66,'Echantillon (9)'!B66))</f>
        <v xml:space="preserve">12.6 Autres déchets dangereux </v>
      </c>
      <c r="AP66" s="38">
        <f t="shared" ca="1" si="4"/>
        <v>0</v>
      </c>
      <c r="AT66" s="38">
        <f t="shared" ca="1" si="19"/>
        <v>0</v>
      </c>
      <c r="AW66" s="36"/>
      <c r="AX66" s="36"/>
      <c r="AY66" s="40">
        <f t="shared" si="20"/>
        <v>0</v>
      </c>
      <c r="BA66" s="9">
        <f t="shared" ca="1" si="5"/>
        <v>0</v>
      </c>
      <c r="BC66" s="10">
        <f t="shared" ca="1" si="27"/>
        <v>0</v>
      </c>
      <c r="BF66" s="38">
        <f t="shared" ca="1" si="21"/>
        <v>0</v>
      </c>
    </row>
    <row r="67" spans="1:58" x14ac:dyDescent="0.3">
      <c r="A67" s="53">
        <f t="shared" ca="1" si="22"/>
        <v>46</v>
      </c>
      <c r="B67" s="19">
        <f ca="1">IF(A67=0,0,HLOOKUP(A67-1,OFFSET(Catégories!$D$18:$D$19,0,0,2,Catégories!$C$17),2,TRUE))</f>
        <v>13</v>
      </c>
      <c r="C67" s="19">
        <f ca="1">IF(A67=0,0,A67-OFFSET(Catégories!$D$18,0,B67-1,,))</f>
        <v>1</v>
      </c>
      <c r="F67" s="1" t="str">
        <f ca="1">IF(A67=0,0,INDEX(Catégories!$D$20:$R$20,1,'Echantillon (9)'!B67))</f>
        <v>13. Fines</v>
      </c>
      <c r="G67" s="1" t="str">
        <f ca="1">IF(A67=0,0,INDEX(OFFSET(Catégories!$D$21:$D$31,0,0,10,Catégories!$C$17),'Echantillon (9)'!C67,'Echantillon (9)'!B67))</f>
        <v>13. Fines</v>
      </c>
      <c r="I67" s="41">
        <v>0</v>
      </c>
      <c r="J67" s="41">
        <v>0</v>
      </c>
      <c r="K67" s="41">
        <f t="shared" si="7"/>
        <v>0</v>
      </c>
      <c r="L67" s="6"/>
      <c r="M67" s="38">
        <f t="shared" si="8"/>
        <v>0</v>
      </c>
      <c r="N67" s="38"/>
      <c r="O67" s="38">
        <f t="shared" si="9"/>
        <v>0</v>
      </c>
      <c r="Q67" s="41">
        <v>0</v>
      </c>
      <c r="R67" s="41">
        <v>0</v>
      </c>
      <c r="S67" s="41">
        <f t="shared" si="10"/>
        <v>0</v>
      </c>
      <c r="T67" s="6"/>
      <c r="U67" s="38">
        <f t="shared" si="11"/>
        <v>0</v>
      </c>
      <c r="V67" s="38"/>
      <c r="W67" s="38">
        <f t="shared" si="12"/>
        <v>0</v>
      </c>
      <c r="Y67" s="41">
        <v>0</v>
      </c>
      <c r="Z67" s="41">
        <v>0</v>
      </c>
      <c r="AA67" s="41">
        <f t="shared" si="13"/>
        <v>0</v>
      </c>
      <c r="AB67" s="6"/>
      <c r="AC67" s="38">
        <f t="shared" si="14"/>
        <v>0</v>
      </c>
      <c r="AD67" s="38"/>
      <c r="AE67" s="38">
        <f t="shared" si="15"/>
        <v>0</v>
      </c>
      <c r="AH67" s="41">
        <f t="shared" si="16"/>
        <v>0</v>
      </c>
      <c r="AI67" s="41">
        <f t="shared" si="2"/>
        <v>0</v>
      </c>
      <c r="AJ67" s="41">
        <f t="shared" si="3"/>
        <v>0</v>
      </c>
      <c r="AK67" s="41">
        <f t="shared" ca="1" si="17"/>
        <v>148.12</v>
      </c>
      <c r="AL67" s="38">
        <f t="shared" ca="1" si="18"/>
        <v>1</v>
      </c>
      <c r="AO67" s="1" t="str">
        <f ca="1">IF(A67=0,0,INDEX(OFFSET(Catégories!$D$21:$D$31,0,0,10,Catégories!$C$17),'Echantillon (9)'!C67,'Echantillon (9)'!B67))</f>
        <v>13. Fines</v>
      </c>
      <c r="AP67" s="38">
        <f t="shared" ca="1" si="4"/>
        <v>0.26930909090909094</v>
      </c>
      <c r="AT67" s="38">
        <f t="shared" ca="1" si="19"/>
        <v>0</v>
      </c>
      <c r="AW67" s="36"/>
      <c r="AX67" s="36"/>
      <c r="AY67" s="40">
        <f t="shared" si="20"/>
        <v>0</v>
      </c>
      <c r="BA67" s="9">
        <f t="shared" ca="1" si="5"/>
        <v>0</v>
      </c>
      <c r="BC67" s="10">
        <f t="shared" ca="1" si="27"/>
        <v>0</v>
      </c>
      <c r="BF67" s="38">
        <f t="shared" ca="1" si="21"/>
        <v>0</v>
      </c>
    </row>
    <row r="68" spans="1:58" x14ac:dyDescent="0.3">
      <c r="A68" s="53">
        <f t="shared" ca="1" si="22"/>
        <v>0</v>
      </c>
      <c r="B68" s="19">
        <f ca="1">IF(A68=0,0,HLOOKUP(A68-1,OFFSET(Catégories!$D$18:$D$19,0,0,2,Catégories!$C$17),2,TRUE))</f>
        <v>0</v>
      </c>
      <c r="C68" s="19">
        <f ca="1">IF(A68=0,0,A68-OFFSET(Catégories!$D$18,0,B68-1,,))</f>
        <v>0</v>
      </c>
      <c r="F68" s="1">
        <f ca="1">IF(A68=0,0,INDEX(Catégories!$D$20:$R$20,1,'Echantillon (9)'!B68))</f>
        <v>0</v>
      </c>
      <c r="G68" s="1">
        <f ca="1">IF(A68=0,0,INDEX(OFFSET(Catégories!$D$21:$D$31,0,0,10,Catégories!$C$17),'Echantillon (9)'!C68,'Echantillon (9)'!B68))</f>
        <v>0</v>
      </c>
      <c r="I68" s="41">
        <v>0</v>
      </c>
      <c r="J68" s="41">
        <v>0</v>
      </c>
      <c r="K68" s="41">
        <f t="shared" si="7"/>
        <v>0</v>
      </c>
      <c r="L68" s="6"/>
      <c r="M68" s="38">
        <f t="shared" si="8"/>
        <v>0</v>
      </c>
      <c r="N68" s="38"/>
      <c r="O68" s="38">
        <f t="shared" si="9"/>
        <v>0</v>
      </c>
      <c r="Q68" s="41">
        <v>0</v>
      </c>
      <c r="R68" s="41">
        <v>0</v>
      </c>
      <c r="S68" s="41">
        <f t="shared" si="10"/>
        <v>0</v>
      </c>
      <c r="T68" s="6"/>
      <c r="U68" s="38">
        <f t="shared" si="11"/>
        <v>0</v>
      </c>
      <c r="V68" s="38"/>
      <c r="W68" s="38">
        <f t="shared" si="12"/>
        <v>0</v>
      </c>
      <c r="Y68" s="41">
        <v>0</v>
      </c>
      <c r="Z68" s="41">
        <v>0</v>
      </c>
      <c r="AA68" s="41">
        <f t="shared" si="13"/>
        <v>0</v>
      </c>
      <c r="AB68" s="6"/>
      <c r="AC68" s="38">
        <f t="shared" si="14"/>
        <v>0</v>
      </c>
      <c r="AD68" s="38"/>
      <c r="AE68" s="38">
        <f t="shared" si="15"/>
        <v>0</v>
      </c>
      <c r="AH68" s="41">
        <f t="shared" si="16"/>
        <v>0</v>
      </c>
      <c r="AI68" s="41">
        <f t="shared" si="2"/>
        <v>0</v>
      </c>
      <c r="AJ68" s="41">
        <f t="shared" si="3"/>
        <v>0</v>
      </c>
      <c r="AK68" s="41">
        <f t="shared" ca="1" si="17"/>
        <v>0</v>
      </c>
      <c r="AL68" s="38">
        <f t="shared" ca="1" si="18"/>
        <v>0</v>
      </c>
      <c r="AO68" s="1">
        <f ca="1">IF(A68=0,0,INDEX(OFFSET(Catégories!$D$21:$D$31,0,0,10,Catégories!$C$17),'Echantillon (9)'!C68,'Echantillon (9)'!B68))</f>
        <v>0</v>
      </c>
      <c r="AP68" s="38">
        <f t="shared" ca="1" si="4"/>
        <v>0</v>
      </c>
      <c r="AT68" s="38">
        <f t="shared" ca="1" si="19"/>
        <v>0</v>
      </c>
      <c r="AW68" s="36"/>
      <c r="AX68" s="36"/>
      <c r="AY68" s="40">
        <f t="shared" si="20"/>
        <v>0</v>
      </c>
      <c r="BA68" s="9">
        <f t="shared" ca="1" si="5"/>
        <v>0</v>
      </c>
      <c r="BC68" s="10">
        <f t="shared" ca="1" si="27"/>
        <v>0</v>
      </c>
      <c r="BF68" s="38">
        <f t="shared" ca="1" si="21"/>
        <v>0</v>
      </c>
    </row>
    <row r="69" spans="1:58" x14ac:dyDescent="0.3">
      <c r="A69" s="53">
        <f t="shared" ca="1" si="22"/>
        <v>0</v>
      </c>
      <c r="B69" s="19">
        <f ca="1">IF(A69=0,0,HLOOKUP(A69-1,OFFSET(Catégories!$D$18:$D$19,0,0,2,Catégories!$C$17),2,TRUE))</f>
        <v>0</v>
      </c>
      <c r="C69" s="19">
        <f ca="1">IF(A69=0,0,A69-OFFSET(Catégories!$D$18,0,B69-1,,))</f>
        <v>0</v>
      </c>
      <c r="F69" s="1">
        <f ca="1">IF(A69=0,0,INDEX(Catégories!$D$20:$R$20,1,'Echantillon (9)'!B69))</f>
        <v>0</v>
      </c>
      <c r="G69" s="1">
        <f ca="1">IF(A69=0,0,INDEX(OFFSET(Catégories!$D$21:$D$31,0,0,10,Catégories!$C$17),'Echantillon (9)'!C69,'Echantillon (9)'!B69))</f>
        <v>0</v>
      </c>
      <c r="I69" s="41">
        <v>0</v>
      </c>
      <c r="J69" s="41">
        <v>0</v>
      </c>
      <c r="K69" s="41">
        <f t="shared" si="7"/>
        <v>0</v>
      </c>
      <c r="L69" s="6"/>
      <c r="M69" s="38">
        <f t="shared" si="8"/>
        <v>0</v>
      </c>
      <c r="N69" s="38"/>
      <c r="O69" s="38">
        <f t="shared" si="9"/>
        <v>0</v>
      </c>
      <c r="Q69" s="41">
        <v>0</v>
      </c>
      <c r="R69" s="41">
        <v>0</v>
      </c>
      <c r="S69" s="41">
        <f t="shared" si="10"/>
        <v>0</v>
      </c>
      <c r="T69" s="6"/>
      <c r="U69" s="38">
        <f t="shared" si="11"/>
        <v>0</v>
      </c>
      <c r="V69" s="38"/>
      <c r="W69" s="38">
        <f t="shared" si="12"/>
        <v>0</v>
      </c>
      <c r="Y69" s="41">
        <v>0</v>
      </c>
      <c r="Z69" s="41">
        <v>0</v>
      </c>
      <c r="AA69" s="41">
        <f t="shared" si="13"/>
        <v>0</v>
      </c>
      <c r="AB69" s="6"/>
      <c r="AC69" s="38">
        <f t="shared" si="14"/>
        <v>0</v>
      </c>
      <c r="AD69" s="38"/>
      <c r="AE69" s="38">
        <f t="shared" si="15"/>
        <v>0</v>
      </c>
      <c r="AH69" s="41">
        <f t="shared" si="16"/>
        <v>0</v>
      </c>
      <c r="AI69" s="41">
        <f t="shared" si="2"/>
        <v>0</v>
      </c>
      <c r="AJ69" s="41">
        <f t="shared" si="3"/>
        <v>0</v>
      </c>
      <c r="AK69" s="41">
        <f t="shared" ca="1" si="17"/>
        <v>0</v>
      </c>
      <c r="AL69" s="38">
        <f t="shared" ca="1" si="18"/>
        <v>0</v>
      </c>
      <c r="AO69" s="1">
        <f ca="1">IF(A69=0,0,INDEX(OFFSET(Catégories!$D$21:$D$31,0,0,10,Catégories!$C$17),'Echantillon (9)'!C69,'Echantillon (9)'!B69))</f>
        <v>0</v>
      </c>
      <c r="AP69" s="38">
        <f t="shared" ca="1" si="4"/>
        <v>0</v>
      </c>
      <c r="AT69" s="38">
        <f t="shared" ca="1" si="19"/>
        <v>0</v>
      </c>
      <c r="AW69" s="36"/>
      <c r="AX69" s="36"/>
      <c r="AY69" s="40">
        <f t="shared" si="20"/>
        <v>0</v>
      </c>
      <c r="BA69" s="9">
        <f t="shared" ca="1" si="5"/>
        <v>0</v>
      </c>
      <c r="BC69" s="10">
        <f t="shared" ca="1" si="27"/>
        <v>0</v>
      </c>
      <c r="BF69" s="38">
        <f t="shared" ca="1" si="21"/>
        <v>0</v>
      </c>
    </row>
    <row r="70" spans="1:58" x14ac:dyDescent="0.3">
      <c r="A70" s="53">
        <f t="shared" ca="1" si="22"/>
        <v>0</v>
      </c>
      <c r="B70" s="19">
        <f ca="1">IF(A70=0,0,HLOOKUP(A70-1,OFFSET(Catégories!$D$18:$D$19,0,0,2,Catégories!$C$17),2,TRUE))</f>
        <v>0</v>
      </c>
      <c r="C70" s="19">
        <f ca="1">IF(A70=0,0,A70-OFFSET(Catégories!$D$18,0,B70-1,,))</f>
        <v>0</v>
      </c>
      <c r="F70" s="1">
        <f ca="1">IF(A70=0,0,INDEX(Catégories!$D$20:$R$20,1,'Echantillon (9)'!B70))</f>
        <v>0</v>
      </c>
      <c r="G70" s="1">
        <f ca="1">IF(A70=0,0,INDEX(OFFSET(Catégories!$D$21:$D$31,0,0,10,Catégories!$C$17),'Echantillon (9)'!C70,'Echantillon (9)'!B70))</f>
        <v>0</v>
      </c>
      <c r="I70" s="41">
        <v>0</v>
      </c>
      <c r="J70" s="41">
        <v>0</v>
      </c>
      <c r="K70" s="41">
        <f t="shared" si="7"/>
        <v>0</v>
      </c>
      <c r="L70" s="6"/>
      <c r="M70" s="38">
        <f t="shared" si="8"/>
        <v>0</v>
      </c>
      <c r="N70" s="38"/>
      <c r="O70" s="38">
        <f t="shared" si="9"/>
        <v>0</v>
      </c>
      <c r="Q70" s="41">
        <v>0</v>
      </c>
      <c r="R70" s="41">
        <v>0</v>
      </c>
      <c r="S70" s="41">
        <f t="shared" si="10"/>
        <v>0</v>
      </c>
      <c r="T70" s="6"/>
      <c r="U70" s="38">
        <f t="shared" si="11"/>
        <v>0</v>
      </c>
      <c r="V70" s="38"/>
      <c r="W70" s="38">
        <f t="shared" si="12"/>
        <v>0</v>
      </c>
      <c r="Y70" s="41">
        <v>0</v>
      </c>
      <c r="Z70" s="41">
        <v>0</v>
      </c>
      <c r="AA70" s="41">
        <f t="shared" si="13"/>
        <v>0</v>
      </c>
      <c r="AB70" s="6"/>
      <c r="AC70" s="38">
        <f t="shared" si="14"/>
        <v>0</v>
      </c>
      <c r="AD70" s="38"/>
      <c r="AE70" s="38">
        <f t="shared" si="15"/>
        <v>0</v>
      </c>
      <c r="AH70" s="41">
        <f t="shared" si="16"/>
        <v>0</v>
      </c>
      <c r="AI70" s="41">
        <f t="shared" si="2"/>
        <v>0</v>
      </c>
      <c r="AJ70" s="41">
        <f t="shared" si="3"/>
        <v>0</v>
      </c>
      <c r="AK70" s="41">
        <f t="shared" ca="1" si="17"/>
        <v>0</v>
      </c>
      <c r="AL70" s="38">
        <f t="shared" ca="1" si="18"/>
        <v>0</v>
      </c>
      <c r="AO70" s="1">
        <f ca="1">IF(A70=0,0,INDEX(OFFSET(Catégories!$D$21:$D$31,0,0,10,Catégories!$C$17),'Echantillon (9)'!C70,'Echantillon (9)'!B70))</f>
        <v>0</v>
      </c>
      <c r="AP70" s="38">
        <f t="shared" ca="1" si="4"/>
        <v>0</v>
      </c>
      <c r="AT70" s="38">
        <f t="shared" ca="1" si="19"/>
        <v>0</v>
      </c>
      <c r="AW70" s="36"/>
      <c r="AX70" s="36"/>
      <c r="AY70" s="40">
        <f t="shared" si="20"/>
        <v>0</v>
      </c>
      <c r="BA70" s="9">
        <f t="shared" ca="1" si="5"/>
        <v>0</v>
      </c>
      <c r="BC70" s="10">
        <f t="shared" ca="1" si="27"/>
        <v>0</v>
      </c>
      <c r="BF70" s="38">
        <f t="shared" ca="1" si="21"/>
        <v>0</v>
      </c>
    </row>
    <row r="71" spans="1:58" x14ac:dyDescent="0.3">
      <c r="A71" s="53">
        <f t="shared" ca="1" si="22"/>
        <v>0</v>
      </c>
      <c r="B71" s="19">
        <f ca="1">IF(A71=0,0,HLOOKUP(A71-1,OFFSET(Catégories!$D$18:$D$19,0,0,2,Catégories!$C$17),2,TRUE))</f>
        <v>0</v>
      </c>
      <c r="C71" s="19">
        <f ca="1">IF(A71=0,0,A71-OFFSET(Catégories!$D$18,0,B71-1,,))</f>
        <v>0</v>
      </c>
      <c r="F71" s="1">
        <f ca="1">IF(A71=0,0,INDEX(Catégories!$D$20:$R$20,1,'Echantillon (9)'!B71))</f>
        <v>0</v>
      </c>
      <c r="G71" s="1">
        <f ca="1">IF(A71=0,0,INDEX(OFFSET(Catégories!$D$21:$D$31,0,0,10,Catégories!$C$17),'Echantillon (9)'!C71,'Echantillon (9)'!B71))</f>
        <v>0</v>
      </c>
      <c r="I71" s="41">
        <v>0</v>
      </c>
      <c r="J71" s="41">
        <v>0</v>
      </c>
      <c r="K71" s="41">
        <f t="shared" si="7"/>
        <v>0</v>
      </c>
      <c r="L71" s="6"/>
      <c r="M71" s="38">
        <f t="shared" si="8"/>
        <v>0</v>
      </c>
      <c r="N71" s="38"/>
      <c r="O71" s="38">
        <f t="shared" si="9"/>
        <v>0</v>
      </c>
      <c r="Q71" s="41">
        <v>0</v>
      </c>
      <c r="R71" s="41">
        <v>0</v>
      </c>
      <c r="S71" s="41">
        <f t="shared" si="10"/>
        <v>0</v>
      </c>
      <c r="T71" s="6"/>
      <c r="U71" s="38">
        <f t="shared" si="11"/>
        <v>0</v>
      </c>
      <c r="V71" s="38"/>
      <c r="W71" s="38">
        <f t="shared" si="12"/>
        <v>0</v>
      </c>
      <c r="Y71" s="41">
        <v>0</v>
      </c>
      <c r="Z71" s="41">
        <v>0</v>
      </c>
      <c r="AA71" s="41">
        <f t="shared" si="13"/>
        <v>0</v>
      </c>
      <c r="AB71" s="6"/>
      <c r="AC71" s="38">
        <f t="shared" si="14"/>
        <v>0</v>
      </c>
      <c r="AD71" s="38"/>
      <c r="AE71" s="38">
        <f t="shared" si="15"/>
        <v>0</v>
      </c>
      <c r="AH71" s="41">
        <f t="shared" si="16"/>
        <v>0</v>
      </c>
      <c r="AI71" s="41">
        <f t="shared" si="2"/>
        <v>0</v>
      </c>
      <c r="AJ71" s="41">
        <f t="shared" si="3"/>
        <v>0</v>
      </c>
      <c r="AK71" s="41">
        <f t="shared" ca="1" si="17"/>
        <v>0</v>
      </c>
      <c r="AL71" s="38">
        <f t="shared" ca="1" si="18"/>
        <v>0</v>
      </c>
      <c r="AO71" s="1">
        <f ca="1">IF(A71=0,0,INDEX(OFFSET(Catégories!$D$21:$D$31,0,0,10,Catégories!$C$17),'Echantillon (9)'!C71,'Echantillon (9)'!B71))</f>
        <v>0</v>
      </c>
      <c r="AP71" s="38">
        <f t="shared" ca="1" si="4"/>
        <v>0</v>
      </c>
      <c r="AT71" s="38">
        <f t="shared" ca="1" si="19"/>
        <v>0</v>
      </c>
      <c r="AW71" s="36"/>
      <c r="AX71" s="36"/>
      <c r="AY71" s="40">
        <f t="shared" si="20"/>
        <v>0</v>
      </c>
      <c r="BA71" s="9">
        <f t="shared" ca="1" si="5"/>
        <v>0</v>
      </c>
      <c r="BC71" s="10">
        <f t="shared" ca="1" si="27"/>
        <v>0</v>
      </c>
      <c r="BF71" s="38">
        <f t="shared" ca="1" si="21"/>
        <v>0</v>
      </c>
    </row>
    <row r="72" spans="1:58" x14ac:dyDescent="0.3">
      <c r="A72" s="53">
        <f t="shared" ca="1" si="22"/>
        <v>0</v>
      </c>
      <c r="B72" s="19">
        <f ca="1">IF(A72=0,0,HLOOKUP(A72-1,OFFSET(Catégories!$D$18:$D$19,0,0,2,Catégories!$C$17),2,TRUE))</f>
        <v>0</v>
      </c>
      <c r="C72" s="19">
        <f ca="1">IF(A72=0,0,A72-OFFSET(Catégories!$D$18,0,B72-1,,))</f>
        <v>0</v>
      </c>
      <c r="F72" s="1">
        <f ca="1">IF(A72=0,0,INDEX(Catégories!$D$20:$R$20,1,'Echantillon (9)'!B72))</f>
        <v>0</v>
      </c>
      <c r="G72" s="1">
        <f ca="1">IF(A72=0,0,INDEX(OFFSET(Catégories!$D$21:$D$31,0,0,10,Catégories!$C$17),'Echantillon (9)'!C72,'Echantillon (9)'!B72))</f>
        <v>0</v>
      </c>
      <c r="I72" s="41">
        <v>0</v>
      </c>
      <c r="J72" s="41">
        <v>0</v>
      </c>
      <c r="K72" s="41">
        <f t="shared" si="7"/>
        <v>0</v>
      </c>
      <c r="L72" s="6"/>
      <c r="M72" s="38">
        <f t="shared" si="8"/>
        <v>0</v>
      </c>
      <c r="N72" s="38"/>
      <c r="O72" s="38">
        <f t="shared" si="9"/>
        <v>0</v>
      </c>
      <c r="Q72" s="41">
        <v>0</v>
      </c>
      <c r="R72" s="41">
        <v>0</v>
      </c>
      <c r="S72" s="41">
        <f t="shared" si="10"/>
        <v>0</v>
      </c>
      <c r="T72" s="6"/>
      <c r="U72" s="38">
        <f t="shared" si="11"/>
        <v>0</v>
      </c>
      <c r="V72" s="38"/>
      <c r="W72" s="38">
        <f t="shared" si="12"/>
        <v>0</v>
      </c>
      <c r="Y72" s="41">
        <v>0</v>
      </c>
      <c r="Z72" s="41">
        <v>0</v>
      </c>
      <c r="AA72" s="41">
        <f t="shared" si="13"/>
        <v>0</v>
      </c>
      <c r="AB72" s="6"/>
      <c r="AC72" s="38">
        <f t="shared" si="14"/>
        <v>0</v>
      </c>
      <c r="AD72" s="38"/>
      <c r="AE72" s="38">
        <f t="shared" si="15"/>
        <v>0</v>
      </c>
      <c r="AH72" s="41">
        <f t="shared" si="16"/>
        <v>0</v>
      </c>
      <c r="AI72" s="41">
        <f t="shared" si="2"/>
        <v>0</v>
      </c>
      <c r="AJ72" s="41">
        <f t="shared" si="3"/>
        <v>0</v>
      </c>
      <c r="AK72" s="41">
        <f t="shared" ca="1" si="17"/>
        <v>0</v>
      </c>
      <c r="AL72" s="38">
        <f t="shared" ca="1" si="18"/>
        <v>0</v>
      </c>
      <c r="AO72" s="1">
        <f ca="1">IF(A72=0,0,INDEX(OFFSET(Catégories!$D$21:$D$31,0,0,10,Catégories!$C$17),'Echantillon (9)'!C72,'Echantillon (9)'!B72))</f>
        <v>0</v>
      </c>
      <c r="AP72" s="38">
        <f t="shared" ca="1" si="4"/>
        <v>0</v>
      </c>
      <c r="AT72" s="38">
        <f t="shared" ca="1" si="19"/>
        <v>0</v>
      </c>
      <c r="AW72" s="36"/>
      <c r="AX72" s="36"/>
      <c r="AY72" s="40">
        <f t="shared" si="20"/>
        <v>0</v>
      </c>
      <c r="BA72" s="9">
        <f t="shared" ca="1" si="5"/>
        <v>0</v>
      </c>
      <c r="BC72" s="10">
        <f t="shared" ca="1" si="27"/>
        <v>0</v>
      </c>
      <c r="BF72" s="38">
        <f t="shared" ca="1" si="21"/>
        <v>0</v>
      </c>
    </row>
    <row r="73" spans="1:58" x14ac:dyDescent="0.3">
      <c r="A73" s="53">
        <f t="shared" ca="1" si="22"/>
        <v>0</v>
      </c>
      <c r="B73" s="19">
        <f ca="1">IF(A73=0,0,HLOOKUP(A73-1,OFFSET(Catégories!$D$18:$D$19,0,0,2,Catégories!$C$17),2,TRUE))</f>
        <v>0</v>
      </c>
      <c r="C73" s="19">
        <f ca="1">IF(A73=0,0,A73-OFFSET(Catégories!$D$18,0,B73-1,,))</f>
        <v>0</v>
      </c>
      <c r="F73" s="1">
        <f ca="1">IF(A73=0,0,INDEX(Catégories!$D$20:$R$20,1,'Echantillon (9)'!B73))</f>
        <v>0</v>
      </c>
      <c r="G73" s="1">
        <f ca="1">IF(A73=0,0,INDEX(OFFSET(Catégories!$D$21:$D$31,0,0,10,Catégories!$C$17),'Echantillon (9)'!C73,'Echantillon (9)'!B73))</f>
        <v>0</v>
      </c>
      <c r="I73" s="41">
        <v>0</v>
      </c>
      <c r="J73" s="41">
        <v>0</v>
      </c>
      <c r="K73" s="41">
        <f t="shared" si="7"/>
        <v>0</v>
      </c>
      <c r="L73" s="6"/>
      <c r="M73" s="38">
        <f t="shared" si="8"/>
        <v>0</v>
      </c>
      <c r="N73" s="38"/>
      <c r="O73" s="38">
        <f t="shared" si="9"/>
        <v>0</v>
      </c>
      <c r="Q73" s="41">
        <v>0</v>
      </c>
      <c r="R73" s="41">
        <v>0</v>
      </c>
      <c r="S73" s="41">
        <f t="shared" si="10"/>
        <v>0</v>
      </c>
      <c r="T73" s="6"/>
      <c r="U73" s="38">
        <f t="shared" si="11"/>
        <v>0</v>
      </c>
      <c r="V73" s="38"/>
      <c r="W73" s="38">
        <f t="shared" si="12"/>
        <v>0</v>
      </c>
      <c r="Y73" s="41">
        <v>0</v>
      </c>
      <c r="Z73" s="41">
        <v>0</v>
      </c>
      <c r="AA73" s="41">
        <f t="shared" si="13"/>
        <v>0</v>
      </c>
      <c r="AB73" s="6"/>
      <c r="AC73" s="38">
        <f t="shared" si="14"/>
        <v>0</v>
      </c>
      <c r="AD73" s="38"/>
      <c r="AE73" s="38">
        <f t="shared" si="15"/>
        <v>0</v>
      </c>
      <c r="AH73" s="41">
        <f t="shared" si="16"/>
        <v>0</v>
      </c>
      <c r="AI73" s="41">
        <f t="shared" si="2"/>
        <v>0</v>
      </c>
      <c r="AJ73" s="41">
        <f t="shared" si="3"/>
        <v>0</v>
      </c>
      <c r="AK73" s="41">
        <f t="shared" ca="1" si="17"/>
        <v>0</v>
      </c>
      <c r="AL73" s="38">
        <f t="shared" ca="1" si="18"/>
        <v>0</v>
      </c>
      <c r="AO73" s="1">
        <f ca="1">IF(A73=0,0,INDEX(OFFSET(Catégories!$D$21:$D$31,0,0,10,Catégories!$C$17),'Echantillon (9)'!C73,'Echantillon (9)'!B73))</f>
        <v>0</v>
      </c>
      <c r="AP73" s="38">
        <f t="shared" ca="1" si="4"/>
        <v>0</v>
      </c>
      <c r="AT73" s="38">
        <f t="shared" ca="1" si="19"/>
        <v>0</v>
      </c>
      <c r="AW73" s="36"/>
      <c r="AX73" s="36"/>
      <c r="AY73" s="40">
        <f t="shared" si="20"/>
        <v>0</v>
      </c>
      <c r="BA73" s="9">
        <f t="shared" ca="1" si="5"/>
        <v>0</v>
      </c>
      <c r="BC73" s="10">
        <f t="shared" ca="1" si="27"/>
        <v>0</v>
      </c>
      <c r="BF73" s="38">
        <f t="shared" ca="1" si="21"/>
        <v>0</v>
      </c>
    </row>
    <row r="74" spans="1:58" x14ac:dyDescent="0.3">
      <c r="A74" s="53">
        <f t="shared" ca="1" si="22"/>
        <v>0</v>
      </c>
      <c r="B74" s="19">
        <f ca="1">IF(A74=0,0,HLOOKUP(A74-1,OFFSET(Catégories!$D$18:$D$19,0,0,2,Catégories!$C$17),2,TRUE))</f>
        <v>0</v>
      </c>
      <c r="C74" s="19">
        <f ca="1">IF(A74=0,0,A74-OFFSET(Catégories!$D$18,0,B74-1,,))</f>
        <v>0</v>
      </c>
      <c r="F74" s="1">
        <f ca="1">IF(A74=0,0,INDEX(Catégories!$D$20:$R$20,1,'Echantillon (9)'!B74))</f>
        <v>0</v>
      </c>
      <c r="G74" s="1">
        <f ca="1">IF(A74=0,0,INDEX(OFFSET(Catégories!$D$21:$D$31,0,0,10,Catégories!$C$17),'Echantillon (9)'!C74,'Echantillon (9)'!B74))</f>
        <v>0</v>
      </c>
      <c r="I74" s="41">
        <v>0</v>
      </c>
      <c r="J74" s="41">
        <v>0</v>
      </c>
      <c r="K74" s="41">
        <f t="shared" si="7"/>
        <v>0</v>
      </c>
      <c r="L74" s="6"/>
      <c r="M74" s="38">
        <f t="shared" si="8"/>
        <v>0</v>
      </c>
      <c r="N74" s="38"/>
      <c r="O74" s="38">
        <f t="shared" si="9"/>
        <v>0</v>
      </c>
      <c r="Q74" s="41">
        <v>0</v>
      </c>
      <c r="R74" s="41">
        <v>0</v>
      </c>
      <c r="S74" s="41">
        <f t="shared" si="10"/>
        <v>0</v>
      </c>
      <c r="T74" s="6"/>
      <c r="U74" s="38">
        <f t="shared" si="11"/>
        <v>0</v>
      </c>
      <c r="V74" s="38"/>
      <c r="W74" s="38">
        <f t="shared" si="12"/>
        <v>0</v>
      </c>
      <c r="Y74" s="41">
        <v>0</v>
      </c>
      <c r="Z74" s="41">
        <v>0</v>
      </c>
      <c r="AA74" s="41">
        <f t="shared" si="13"/>
        <v>0</v>
      </c>
      <c r="AB74" s="6"/>
      <c r="AC74" s="38">
        <f t="shared" si="14"/>
        <v>0</v>
      </c>
      <c r="AD74" s="38"/>
      <c r="AE74" s="38">
        <f t="shared" si="15"/>
        <v>0</v>
      </c>
      <c r="AH74" s="41">
        <f t="shared" si="16"/>
        <v>0</v>
      </c>
      <c r="AI74" s="41">
        <f t="shared" si="2"/>
        <v>0</v>
      </c>
      <c r="AJ74" s="41">
        <f t="shared" si="3"/>
        <v>0</v>
      </c>
      <c r="AK74" s="41">
        <f t="shared" ca="1" si="17"/>
        <v>0</v>
      </c>
      <c r="AL74" s="38">
        <f t="shared" ca="1" si="18"/>
        <v>0</v>
      </c>
      <c r="AO74" s="1">
        <f ca="1">IF(A74=0,0,INDEX(OFFSET(Catégories!$D$21:$D$31,0,0,10,Catégories!$C$17),'Echantillon (9)'!C74,'Echantillon (9)'!B74))</f>
        <v>0</v>
      </c>
      <c r="AP74" s="38">
        <f t="shared" ca="1" si="4"/>
        <v>0</v>
      </c>
      <c r="AT74" s="38">
        <f t="shared" ca="1" si="19"/>
        <v>0</v>
      </c>
      <c r="AW74" s="36"/>
      <c r="AX74" s="36"/>
      <c r="AY74" s="40">
        <f t="shared" si="20"/>
        <v>0</v>
      </c>
      <c r="BA74" s="9">
        <f t="shared" ca="1" si="5"/>
        <v>0</v>
      </c>
      <c r="BC74" s="10">
        <f t="shared" ca="1" si="27"/>
        <v>0</v>
      </c>
      <c r="BF74" s="38">
        <f t="shared" ca="1" si="21"/>
        <v>0</v>
      </c>
    </row>
    <row r="75" spans="1:58" x14ac:dyDescent="0.3">
      <c r="A75" s="53">
        <f t="shared" ca="1" si="22"/>
        <v>0</v>
      </c>
      <c r="B75" s="19">
        <f ca="1">IF(A75=0,0,HLOOKUP(A75-1,OFFSET(Catégories!$D$18:$D$19,0,0,2,Catégories!$C$17),2,TRUE))</f>
        <v>0</v>
      </c>
      <c r="C75" s="19">
        <f ca="1">IF(A75=0,0,A75-OFFSET(Catégories!$D$18,0,B75-1,,))</f>
        <v>0</v>
      </c>
      <c r="F75" s="1">
        <f ca="1">IF(A75=0,0,INDEX(Catégories!$D$20:$R$20,1,'Echantillon (9)'!B75))</f>
        <v>0</v>
      </c>
      <c r="G75" s="1">
        <f ca="1">IF(A75=0,0,INDEX(OFFSET(Catégories!$D$21:$D$31,0,0,10,Catégories!$C$17),'Echantillon (9)'!C75,'Echantillon (9)'!B75))</f>
        <v>0</v>
      </c>
      <c r="I75" s="41">
        <v>0</v>
      </c>
      <c r="J75" s="41">
        <v>0</v>
      </c>
      <c r="K75" s="41">
        <f t="shared" si="7"/>
        <v>0</v>
      </c>
      <c r="L75" s="6"/>
      <c r="M75" s="38">
        <f t="shared" si="8"/>
        <v>0</v>
      </c>
      <c r="N75" s="38"/>
      <c r="O75" s="38">
        <f t="shared" si="9"/>
        <v>0</v>
      </c>
      <c r="Q75" s="41">
        <v>0</v>
      </c>
      <c r="R75" s="41">
        <v>0</v>
      </c>
      <c r="S75" s="41">
        <f t="shared" si="10"/>
        <v>0</v>
      </c>
      <c r="T75" s="6"/>
      <c r="U75" s="38">
        <f t="shared" si="11"/>
        <v>0</v>
      </c>
      <c r="V75" s="38"/>
      <c r="W75" s="38">
        <f t="shared" si="12"/>
        <v>0</v>
      </c>
      <c r="Y75" s="41">
        <v>0</v>
      </c>
      <c r="Z75" s="41">
        <v>0</v>
      </c>
      <c r="AA75" s="41">
        <f t="shared" si="13"/>
        <v>0</v>
      </c>
      <c r="AB75" s="6"/>
      <c r="AC75" s="38">
        <f t="shared" si="14"/>
        <v>0</v>
      </c>
      <c r="AD75" s="38"/>
      <c r="AE75" s="38">
        <f t="shared" si="15"/>
        <v>0</v>
      </c>
      <c r="AH75" s="41">
        <f t="shared" si="16"/>
        <v>0</v>
      </c>
      <c r="AI75" s="41">
        <f t="shared" si="2"/>
        <v>0</v>
      </c>
      <c r="AJ75" s="41">
        <f t="shared" si="3"/>
        <v>0</v>
      </c>
      <c r="AK75" s="41">
        <f t="shared" ca="1" si="17"/>
        <v>0</v>
      </c>
      <c r="AL75" s="38">
        <f t="shared" ca="1" si="18"/>
        <v>0</v>
      </c>
      <c r="AO75" s="1">
        <f ca="1">IF(A75=0,0,INDEX(OFFSET(Catégories!$D$21:$D$31,0,0,10,Catégories!$C$17),'Echantillon (9)'!C75,'Echantillon (9)'!B75))</f>
        <v>0</v>
      </c>
      <c r="AP75" s="38">
        <f t="shared" ca="1" si="4"/>
        <v>0</v>
      </c>
      <c r="AT75" s="38">
        <f t="shared" ca="1" si="19"/>
        <v>0</v>
      </c>
      <c r="AW75" s="36"/>
      <c r="AX75" s="36"/>
      <c r="AY75" s="40">
        <f t="shared" si="20"/>
        <v>0</v>
      </c>
      <c r="BA75" s="9">
        <f t="shared" ca="1" si="5"/>
        <v>0</v>
      </c>
      <c r="BC75" s="10">
        <f t="shared" ca="1" si="27"/>
        <v>0</v>
      </c>
      <c r="BF75" s="38">
        <f t="shared" ca="1" si="21"/>
        <v>0</v>
      </c>
    </row>
    <row r="76" spans="1:58" x14ac:dyDescent="0.3">
      <c r="A76" s="53">
        <f t="shared" ca="1" si="22"/>
        <v>0</v>
      </c>
      <c r="B76" s="19">
        <f ca="1">IF(A76=0,0,HLOOKUP(A76-1,OFFSET(Catégories!$D$18:$D$19,0,0,2,Catégories!$C$17),2,TRUE))</f>
        <v>0</v>
      </c>
      <c r="C76" s="19">
        <f ca="1">IF(A76=0,0,A76-OFFSET(Catégories!$D$18,0,B76-1,,))</f>
        <v>0</v>
      </c>
      <c r="F76" s="1">
        <f ca="1">IF(A76=0,0,INDEX(Catégories!$D$20:$R$20,1,'Echantillon (9)'!B76))</f>
        <v>0</v>
      </c>
      <c r="G76" s="1">
        <f ca="1">IF(A76=0,0,INDEX(OFFSET(Catégories!$D$21:$D$31,0,0,10,Catégories!$C$17),'Echantillon (9)'!C76,'Echantillon (9)'!B76))</f>
        <v>0</v>
      </c>
      <c r="I76" s="41">
        <v>0</v>
      </c>
      <c r="J76" s="41">
        <v>0</v>
      </c>
      <c r="K76" s="41">
        <f t="shared" si="7"/>
        <v>0</v>
      </c>
      <c r="L76" s="6"/>
      <c r="M76" s="38">
        <f t="shared" si="8"/>
        <v>0</v>
      </c>
      <c r="N76" s="38"/>
      <c r="O76" s="38">
        <f t="shared" si="9"/>
        <v>0</v>
      </c>
      <c r="Q76" s="41">
        <v>0</v>
      </c>
      <c r="R76" s="41">
        <v>0</v>
      </c>
      <c r="S76" s="41">
        <f t="shared" si="10"/>
        <v>0</v>
      </c>
      <c r="T76" s="6"/>
      <c r="U76" s="38">
        <f t="shared" si="11"/>
        <v>0</v>
      </c>
      <c r="V76" s="38"/>
      <c r="W76" s="38">
        <f t="shared" si="12"/>
        <v>0</v>
      </c>
      <c r="Y76" s="41">
        <v>0</v>
      </c>
      <c r="Z76" s="41">
        <v>0</v>
      </c>
      <c r="AA76" s="41">
        <f t="shared" si="13"/>
        <v>0</v>
      </c>
      <c r="AB76" s="6"/>
      <c r="AC76" s="38">
        <f t="shared" si="14"/>
        <v>0</v>
      </c>
      <c r="AD76" s="38"/>
      <c r="AE76" s="38">
        <f t="shared" si="15"/>
        <v>0</v>
      </c>
      <c r="AH76" s="41">
        <f t="shared" si="16"/>
        <v>0</v>
      </c>
      <c r="AI76" s="41">
        <f t="shared" si="2"/>
        <v>0</v>
      </c>
      <c r="AJ76" s="41">
        <f t="shared" si="3"/>
        <v>0</v>
      </c>
      <c r="AK76" s="41">
        <f t="shared" ca="1" si="17"/>
        <v>0</v>
      </c>
      <c r="AL76" s="38">
        <f t="shared" ca="1" si="18"/>
        <v>0</v>
      </c>
      <c r="AO76" s="1">
        <f ca="1">IF(A76=0,0,INDEX(OFFSET(Catégories!$D$21:$D$31,0,0,10,Catégories!$C$17),'Echantillon (9)'!C76,'Echantillon (9)'!B76))</f>
        <v>0</v>
      </c>
      <c r="AP76" s="38">
        <f t="shared" ca="1" si="4"/>
        <v>0</v>
      </c>
      <c r="AT76" s="38">
        <f t="shared" ca="1" si="19"/>
        <v>0</v>
      </c>
      <c r="AW76" s="36"/>
      <c r="AX76" s="36"/>
      <c r="AY76" s="40">
        <f t="shared" si="20"/>
        <v>0</v>
      </c>
      <c r="BA76" s="9">
        <f t="shared" ca="1" si="5"/>
        <v>0</v>
      </c>
      <c r="BC76" s="10">
        <f t="shared" ca="1" si="27"/>
        <v>0</v>
      </c>
      <c r="BF76" s="38">
        <f t="shared" ca="1" si="21"/>
        <v>0</v>
      </c>
    </row>
    <row r="77" spans="1:58" x14ac:dyDescent="0.3">
      <c r="A77" s="53">
        <f t="shared" ca="1" si="22"/>
        <v>0</v>
      </c>
      <c r="B77" s="19">
        <f ca="1">IF(A77=0,0,HLOOKUP(A77-1,OFFSET(Catégories!$D$18:$D$19,0,0,2,Catégories!$C$17),2,TRUE))</f>
        <v>0</v>
      </c>
      <c r="C77" s="19">
        <f ca="1">IF(A77=0,0,A77-OFFSET(Catégories!$D$18,0,B77-1,,))</f>
        <v>0</v>
      </c>
      <c r="F77" s="1">
        <f ca="1">IF(A77=0,0,INDEX(Catégories!$D$20:$R$20,1,'Echantillon (9)'!B77))</f>
        <v>0</v>
      </c>
      <c r="G77" s="1">
        <f ca="1">IF(A77=0,0,INDEX(OFFSET(Catégories!$D$21:$D$31,0,0,10,Catégories!$C$17),'Echantillon (9)'!C77,'Echantillon (9)'!B77))</f>
        <v>0</v>
      </c>
      <c r="I77" s="41">
        <v>0</v>
      </c>
      <c r="J77" s="41">
        <v>0</v>
      </c>
      <c r="K77" s="41">
        <f t="shared" si="7"/>
        <v>0</v>
      </c>
      <c r="L77" s="6"/>
      <c r="M77" s="38">
        <f t="shared" si="8"/>
        <v>0</v>
      </c>
      <c r="N77" s="38"/>
      <c r="O77" s="38">
        <f t="shared" si="9"/>
        <v>0</v>
      </c>
      <c r="Q77" s="41">
        <v>0</v>
      </c>
      <c r="R77" s="41">
        <v>0</v>
      </c>
      <c r="S77" s="41">
        <f t="shared" si="10"/>
        <v>0</v>
      </c>
      <c r="T77" s="6"/>
      <c r="U77" s="38">
        <f t="shared" si="11"/>
        <v>0</v>
      </c>
      <c r="V77" s="38"/>
      <c r="W77" s="38">
        <f t="shared" si="12"/>
        <v>0</v>
      </c>
      <c r="Y77" s="41">
        <v>0</v>
      </c>
      <c r="Z77" s="41">
        <v>0</v>
      </c>
      <c r="AA77" s="41">
        <f t="shared" si="13"/>
        <v>0</v>
      </c>
      <c r="AB77" s="6"/>
      <c r="AC77" s="38">
        <f t="shared" si="14"/>
        <v>0</v>
      </c>
      <c r="AD77" s="38"/>
      <c r="AE77" s="38">
        <f t="shared" si="15"/>
        <v>0</v>
      </c>
      <c r="AH77" s="41">
        <f t="shared" si="16"/>
        <v>0</v>
      </c>
      <c r="AI77" s="41">
        <f t="shared" si="2"/>
        <v>0</v>
      </c>
      <c r="AJ77" s="41">
        <f t="shared" si="3"/>
        <v>0</v>
      </c>
      <c r="AK77" s="41">
        <f t="shared" ca="1" si="17"/>
        <v>0</v>
      </c>
      <c r="AL77" s="38">
        <f t="shared" ca="1" si="18"/>
        <v>0</v>
      </c>
      <c r="AO77" s="1">
        <f ca="1">IF(A77=0,0,INDEX(OFFSET(Catégories!$D$21:$D$31,0,0,10,Catégories!$C$17),'Echantillon (9)'!C77,'Echantillon (9)'!B77))</f>
        <v>0</v>
      </c>
      <c r="AP77" s="38">
        <f t="shared" ca="1" si="4"/>
        <v>0</v>
      </c>
      <c r="AT77" s="38">
        <f t="shared" ca="1" si="19"/>
        <v>0</v>
      </c>
      <c r="AW77" s="36"/>
      <c r="AX77" s="36"/>
      <c r="AY77" s="40">
        <f t="shared" si="20"/>
        <v>0</v>
      </c>
      <c r="BA77" s="9">
        <f t="shared" ca="1" si="5"/>
        <v>0</v>
      </c>
      <c r="BC77" s="10">
        <f t="shared" ca="1" si="27"/>
        <v>0</v>
      </c>
      <c r="BF77" s="38">
        <f t="shared" ca="1" si="21"/>
        <v>0</v>
      </c>
    </row>
    <row r="78" spans="1:58" x14ac:dyDescent="0.3">
      <c r="A78" s="53">
        <f t="shared" ca="1" si="22"/>
        <v>0</v>
      </c>
      <c r="B78" s="19">
        <f ca="1">IF(A78=0,0,HLOOKUP(A78-1,OFFSET(Catégories!$D$18:$D$19,0,0,2,Catégories!$C$17),2,TRUE))</f>
        <v>0</v>
      </c>
      <c r="C78" s="19">
        <f ca="1">IF(A78=0,0,A78-OFFSET(Catégories!$D$18,0,B78-1,,))</f>
        <v>0</v>
      </c>
      <c r="F78" s="1">
        <f ca="1">IF(A78=0,0,INDEX(Catégories!$D$20:$R$20,1,'Echantillon (9)'!B78))</f>
        <v>0</v>
      </c>
      <c r="G78" s="1">
        <f ca="1">IF(A78=0,0,INDEX(OFFSET(Catégories!$D$21:$D$31,0,0,10,Catégories!$C$17),'Echantillon (9)'!C78,'Echantillon (9)'!B78))</f>
        <v>0</v>
      </c>
      <c r="I78" s="41">
        <v>0</v>
      </c>
      <c r="J78" s="41">
        <v>0</v>
      </c>
      <c r="K78" s="41">
        <f t="shared" si="7"/>
        <v>0</v>
      </c>
      <c r="L78" s="6"/>
      <c r="M78" s="38">
        <f t="shared" si="8"/>
        <v>0</v>
      </c>
      <c r="N78" s="38"/>
      <c r="O78" s="38">
        <f t="shared" si="9"/>
        <v>0</v>
      </c>
      <c r="Q78" s="41">
        <v>0</v>
      </c>
      <c r="R78" s="41">
        <v>0</v>
      </c>
      <c r="S78" s="41">
        <f t="shared" si="10"/>
        <v>0</v>
      </c>
      <c r="T78" s="6"/>
      <c r="U78" s="38">
        <f t="shared" si="11"/>
        <v>0</v>
      </c>
      <c r="V78" s="38"/>
      <c r="W78" s="38">
        <f t="shared" si="12"/>
        <v>0</v>
      </c>
      <c r="Y78" s="41">
        <v>0</v>
      </c>
      <c r="Z78" s="41">
        <v>0</v>
      </c>
      <c r="AA78" s="41">
        <f t="shared" si="13"/>
        <v>0</v>
      </c>
      <c r="AB78" s="6"/>
      <c r="AC78" s="38">
        <f t="shared" si="14"/>
        <v>0</v>
      </c>
      <c r="AD78" s="38"/>
      <c r="AE78" s="38">
        <f t="shared" si="15"/>
        <v>0</v>
      </c>
      <c r="AH78" s="41">
        <f t="shared" si="16"/>
        <v>0</v>
      </c>
      <c r="AI78" s="41">
        <f t="shared" si="2"/>
        <v>0</v>
      </c>
      <c r="AJ78" s="41">
        <f t="shared" si="3"/>
        <v>0</v>
      </c>
      <c r="AK78" s="41">
        <f t="shared" ca="1" si="17"/>
        <v>0</v>
      </c>
      <c r="AL78" s="38">
        <f t="shared" ca="1" si="18"/>
        <v>0</v>
      </c>
      <c r="AO78" s="1">
        <f ca="1">IF(A78=0,0,INDEX(OFFSET(Catégories!$D$21:$D$31,0,0,10,Catégories!$C$17),'Echantillon (9)'!C78,'Echantillon (9)'!B78))</f>
        <v>0</v>
      </c>
      <c r="AP78" s="38">
        <f t="shared" ca="1" si="4"/>
        <v>0</v>
      </c>
      <c r="AT78" s="38">
        <f t="shared" ca="1" si="19"/>
        <v>0</v>
      </c>
      <c r="AW78" s="36"/>
      <c r="AX78" s="36"/>
      <c r="AY78" s="40">
        <f t="shared" si="20"/>
        <v>0</v>
      </c>
      <c r="BA78" s="9">
        <f t="shared" ca="1" si="5"/>
        <v>0</v>
      </c>
      <c r="BC78" s="10">
        <f t="shared" ca="1" si="27"/>
        <v>0</v>
      </c>
      <c r="BF78" s="38">
        <f t="shared" ca="1" si="21"/>
        <v>0</v>
      </c>
    </row>
    <row r="79" spans="1:58" x14ac:dyDescent="0.3">
      <c r="A79" s="53">
        <f t="shared" ca="1" si="22"/>
        <v>0</v>
      </c>
      <c r="B79" s="19">
        <f ca="1">IF(A79=0,0,HLOOKUP(A79-1,OFFSET(Catégories!$D$18:$D$19,0,0,2,Catégories!$C$17),2,TRUE))</f>
        <v>0</v>
      </c>
      <c r="C79" s="19">
        <f ca="1">IF(A79=0,0,A79-OFFSET(Catégories!$D$18,0,B79-1,,))</f>
        <v>0</v>
      </c>
      <c r="F79" s="1">
        <f ca="1">IF(A79=0,0,INDEX(Catégories!$D$20:$R$20,1,'Echantillon (9)'!B79))</f>
        <v>0</v>
      </c>
      <c r="G79" s="1">
        <f ca="1">IF(A79=0,0,INDEX(OFFSET(Catégories!$D$21:$D$31,0,0,10,Catégories!$C$17),'Echantillon (9)'!C79,'Echantillon (9)'!B79))</f>
        <v>0</v>
      </c>
      <c r="I79" s="41">
        <v>0</v>
      </c>
      <c r="J79" s="41">
        <v>0</v>
      </c>
      <c r="K79" s="41">
        <f t="shared" si="7"/>
        <v>0</v>
      </c>
      <c r="L79" s="6"/>
      <c r="M79" s="38">
        <f t="shared" si="8"/>
        <v>0</v>
      </c>
      <c r="N79" s="38"/>
      <c r="O79" s="38">
        <f t="shared" si="9"/>
        <v>0</v>
      </c>
      <c r="Q79" s="41">
        <v>0</v>
      </c>
      <c r="R79" s="41">
        <v>0</v>
      </c>
      <c r="S79" s="41">
        <f t="shared" si="10"/>
        <v>0</v>
      </c>
      <c r="T79" s="6"/>
      <c r="U79" s="38">
        <f t="shared" si="11"/>
        <v>0</v>
      </c>
      <c r="V79" s="38"/>
      <c r="W79" s="38">
        <f t="shared" si="12"/>
        <v>0</v>
      </c>
      <c r="Y79" s="41">
        <v>0</v>
      </c>
      <c r="Z79" s="41">
        <v>0</v>
      </c>
      <c r="AA79" s="41">
        <f t="shared" si="13"/>
        <v>0</v>
      </c>
      <c r="AB79" s="6"/>
      <c r="AC79" s="38">
        <f t="shared" si="14"/>
        <v>0</v>
      </c>
      <c r="AD79" s="38"/>
      <c r="AE79" s="38">
        <f t="shared" si="15"/>
        <v>0</v>
      </c>
      <c r="AH79" s="41">
        <f t="shared" si="16"/>
        <v>0</v>
      </c>
      <c r="AI79" s="41">
        <f t="shared" si="2"/>
        <v>0</v>
      </c>
      <c r="AJ79" s="41">
        <f t="shared" si="3"/>
        <v>0</v>
      </c>
      <c r="AK79" s="41">
        <f t="shared" ca="1" si="17"/>
        <v>0</v>
      </c>
      <c r="AL79" s="38">
        <f t="shared" ca="1" si="18"/>
        <v>0</v>
      </c>
      <c r="AO79" s="1">
        <f ca="1">IF(A79=0,0,INDEX(OFFSET(Catégories!$D$21:$D$31,0,0,10,Catégories!$C$17),'Echantillon (9)'!C79,'Echantillon (9)'!B79))</f>
        <v>0</v>
      </c>
      <c r="AP79" s="38">
        <f t="shared" ca="1" si="4"/>
        <v>0</v>
      </c>
      <c r="AT79" s="38">
        <f t="shared" ca="1" si="19"/>
        <v>0</v>
      </c>
      <c r="AW79" s="36"/>
      <c r="AX79" s="36"/>
      <c r="AY79" s="40">
        <f t="shared" si="20"/>
        <v>0</v>
      </c>
      <c r="BA79" s="9">
        <f t="shared" ca="1" si="5"/>
        <v>0</v>
      </c>
      <c r="BC79" s="10">
        <f t="shared" ca="1" si="27"/>
        <v>0</v>
      </c>
      <c r="BF79" s="38">
        <f t="shared" ca="1" si="21"/>
        <v>0</v>
      </c>
    </row>
    <row r="80" spans="1:58" x14ac:dyDescent="0.3">
      <c r="A80" s="53">
        <f t="shared" ca="1" si="22"/>
        <v>0</v>
      </c>
      <c r="B80" s="19">
        <f ca="1">IF(A80=0,0,HLOOKUP(A80-1,OFFSET(Catégories!$D$18:$D$19,0,0,2,Catégories!$C$17),2,TRUE))</f>
        <v>0</v>
      </c>
      <c r="C80" s="19">
        <f ca="1">IF(A80=0,0,A80-OFFSET(Catégories!$D$18,0,B80-1,,))</f>
        <v>0</v>
      </c>
      <c r="F80" s="1">
        <f ca="1">IF(A80=0,0,INDEX(Catégories!$D$20:$R$20,1,'Echantillon (9)'!B80))</f>
        <v>0</v>
      </c>
      <c r="G80" s="1">
        <f ca="1">IF(A80=0,0,INDEX(OFFSET(Catégories!$D$21:$D$31,0,0,10,Catégories!$C$17),'Echantillon (9)'!C80,'Echantillon (9)'!B80))</f>
        <v>0</v>
      </c>
      <c r="I80" s="41">
        <v>0</v>
      </c>
      <c r="J80" s="41">
        <v>0</v>
      </c>
      <c r="K80" s="41">
        <f t="shared" si="7"/>
        <v>0</v>
      </c>
      <c r="L80" s="6"/>
      <c r="M80" s="38">
        <f t="shared" si="8"/>
        <v>0</v>
      </c>
      <c r="N80" s="38"/>
      <c r="O80" s="38">
        <f t="shared" si="9"/>
        <v>0</v>
      </c>
      <c r="Q80" s="41">
        <v>0</v>
      </c>
      <c r="R80" s="41">
        <v>0</v>
      </c>
      <c r="S80" s="41">
        <f t="shared" si="10"/>
        <v>0</v>
      </c>
      <c r="T80" s="6"/>
      <c r="U80" s="38">
        <f t="shared" si="11"/>
        <v>0</v>
      </c>
      <c r="V80" s="38"/>
      <c r="W80" s="38">
        <f t="shared" si="12"/>
        <v>0</v>
      </c>
      <c r="Y80" s="41">
        <v>0</v>
      </c>
      <c r="Z80" s="41">
        <v>0</v>
      </c>
      <c r="AA80" s="41">
        <f t="shared" si="13"/>
        <v>0</v>
      </c>
      <c r="AB80" s="6"/>
      <c r="AC80" s="38">
        <f t="shared" si="14"/>
        <v>0</v>
      </c>
      <c r="AD80" s="38"/>
      <c r="AE80" s="38">
        <f t="shared" si="15"/>
        <v>0</v>
      </c>
      <c r="AH80" s="41">
        <f t="shared" si="16"/>
        <v>0</v>
      </c>
      <c r="AI80" s="41">
        <f t="shared" si="2"/>
        <v>0</v>
      </c>
      <c r="AJ80" s="41">
        <f t="shared" si="3"/>
        <v>0</v>
      </c>
      <c r="AK80" s="41">
        <f t="shared" ca="1" si="17"/>
        <v>0</v>
      </c>
      <c r="AL80" s="38">
        <f t="shared" ca="1" si="18"/>
        <v>0</v>
      </c>
      <c r="AO80" s="1">
        <f ca="1">IF(A80=0,0,INDEX(OFFSET(Catégories!$D$21:$D$31,0,0,10,Catégories!$C$17),'Echantillon (9)'!C80,'Echantillon (9)'!B80))</f>
        <v>0</v>
      </c>
      <c r="AP80" s="38">
        <f t="shared" ca="1" si="4"/>
        <v>0</v>
      </c>
      <c r="AT80" s="38">
        <f t="shared" ca="1" si="19"/>
        <v>0</v>
      </c>
      <c r="AW80" s="36"/>
      <c r="AX80" s="36"/>
      <c r="AY80" s="40">
        <f t="shared" si="20"/>
        <v>0</v>
      </c>
      <c r="BA80" s="9">
        <f t="shared" ca="1" si="5"/>
        <v>0</v>
      </c>
      <c r="BC80" s="10">
        <f t="shared" ca="1" si="27"/>
        <v>0</v>
      </c>
      <c r="BF80" s="38">
        <f t="shared" ca="1" si="21"/>
        <v>0</v>
      </c>
    </row>
    <row r="81" spans="1:67" x14ac:dyDescent="0.3">
      <c r="A81" s="53">
        <f t="shared" ca="1" si="22"/>
        <v>0</v>
      </c>
      <c r="B81" s="19">
        <f ca="1">IF(A81=0,0,HLOOKUP(A81-1,OFFSET(Catégories!$D$18:$D$19,0,0,2,Catégories!$C$17),2,TRUE))</f>
        <v>0</v>
      </c>
      <c r="C81" s="19">
        <f ca="1">IF(A81=0,0,A81-OFFSET(Catégories!$D$18,0,B81-1,,))</f>
        <v>0</v>
      </c>
      <c r="F81" s="1">
        <f ca="1">IF(A81=0,0,INDEX(Catégories!$D$20:$R$20,1,'Echantillon (9)'!B81))</f>
        <v>0</v>
      </c>
      <c r="G81" s="1">
        <f ca="1">IF(A81=0,0,INDEX(OFFSET(Catégories!$D$21:$D$31,0,0,10,Catégories!$C$17),'Echantillon (9)'!C81,'Echantillon (9)'!B81))</f>
        <v>0</v>
      </c>
      <c r="I81" s="41">
        <v>0</v>
      </c>
      <c r="J81" s="41">
        <v>0</v>
      </c>
      <c r="K81" s="41">
        <f t="shared" si="7"/>
        <v>0</v>
      </c>
      <c r="L81" s="6"/>
      <c r="M81" s="38">
        <f t="shared" si="8"/>
        <v>0</v>
      </c>
      <c r="N81" s="38"/>
      <c r="O81" s="38">
        <f t="shared" si="9"/>
        <v>0</v>
      </c>
      <c r="Q81" s="41">
        <v>0</v>
      </c>
      <c r="R81" s="41">
        <v>0</v>
      </c>
      <c r="S81" s="41">
        <f t="shared" si="10"/>
        <v>0</v>
      </c>
      <c r="T81" s="6"/>
      <c r="U81" s="38">
        <f t="shared" si="11"/>
        <v>0</v>
      </c>
      <c r="V81" s="38"/>
      <c r="W81" s="38">
        <f t="shared" si="12"/>
        <v>0</v>
      </c>
      <c r="Y81" s="41">
        <v>0</v>
      </c>
      <c r="Z81" s="41">
        <v>0</v>
      </c>
      <c r="AA81" s="41">
        <f t="shared" si="13"/>
        <v>0</v>
      </c>
      <c r="AB81" s="6"/>
      <c r="AC81" s="38">
        <f t="shared" si="14"/>
        <v>0</v>
      </c>
      <c r="AD81" s="38"/>
      <c r="AE81" s="38">
        <f t="shared" si="15"/>
        <v>0</v>
      </c>
      <c r="AH81" s="41">
        <f t="shared" si="16"/>
        <v>0</v>
      </c>
      <c r="AI81" s="41">
        <f t="shared" si="2"/>
        <v>0</v>
      </c>
      <c r="AJ81" s="41">
        <f t="shared" si="3"/>
        <v>0</v>
      </c>
      <c r="AK81" s="41">
        <f t="shared" ca="1" si="17"/>
        <v>0</v>
      </c>
      <c r="AL81" s="38">
        <f t="shared" ca="1" si="18"/>
        <v>0</v>
      </c>
      <c r="AO81" s="1">
        <f ca="1">IF(A81=0,0,INDEX(OFFSET(Catégories!$D$21:$D$31,0,0,10,Catégories!$C$17),'Echantillon (9)'!C81,'Echantillon (9)'!B81))</f>
        <v>0</v>
      </c>
      <c r="AP81" s="38">
        <f t="shared" ca="1" si="4"/>
        <v>0</v>
      </c>
      <c r="AT81" s="38">
        <f t="shared" ca="1" si="19"/>
        <v>0</v>
      </c>
      <c r="AW81" s="36"/>
      <c r="AX81" s="36"/>
      <c r="AY81" s="40">
        <f t="shared" si="20"/>
        <v>0</v>
      </c>
      <c r="BA81" s="9">
        <f t="shared" ca="1" si="5"/>
        <v>0</v>
      </c>
      <c r="BC81" s="10">
        <f t="shared" ca="1" si="27"/>
        <v>0</v>
      </c>
      <c r="BF81" s="38">
        <f t="shared" ca="1" si="21"/>
        <v>0</v>
      </c>
    </row>
    <row r="82" spans="1:67" x14ac:dyDescent="0.3">
      <c r="A82" s="53">
        <f t="shared" ca="1" si="22"/>
        <v>0</v>
      </c>
      <c r="B82" s="19">
        <f ca="1">IF(A82=0,0,HLOOKUP(A82-1,OFFSET(Catégories!$D$18:$D$19,0,0,2,Catégories!$C$17),2,TRUE))</f>
        <v>0</v>
      </c>
      <c r="C82" s="19">
        <f ca="1">IF(A82=0,0,A82-OFFSET(Catégories!$D$18,0,B82-1,,))</f>
        <v>0</v>
      </c>
      <c r="F82" s="1">
        <f ca="1">IF(A82=0,0,INDEX(Catégories!$D$20:$R$20,1,'Echantillon (9)'!B82))</f>
        <v>0</v>
      </c>
      <c r="G82" s="1">
        <f ca="1">IF(A82=0,0,INDEX(OFFSET(Catégories!$D$21:$D$31,0,0,10,Catégories!$C$17),'Echantillon (9)'!C82,'Echantillon (9)'!B82))</f>
        <v>0</v>
      </c>
      <c r="I82" s="41">
        <v>0</v>
      </c>
      <c r="J82" s="41">
        <v>0</v>
      </c>
      <c r="K82" s="41">
        <f t="shared" si="7"/>
        <v>0</v>
      </c>
      <c r="L82" s="6"/>
      <c r="M82" s="38">
        <f t="shared" si="8"/>
        <v>0</v>
      </c>
      <c r="N82" s="38"/>
      <c r="O82" s="38">
        <f t="shared" si="9"/>
        <v>0</v>
      </c>
      <c r="Q82" s="41">
        <v>0</v>
      </c>
      <c r="R82" s="41">
        <v>0</v>
      </c>
      <c r="S82" s="41">
        <f t="shared" si="10"/>
        <v>0</v>
      </c>
      <c r="T82" s="6"/>
      <c r="U82" s="38">
        <f t="shared" si="11"/>
        <v>0</v>
      </c>
      <c r="V82" s="38"/>
      <c r="W82" s="38">
        <f t="shared" si="12"/>
        <v>0</v>
      </c>
      <c r="Y82" s="41">
        <v>0</v>
      </c>
      <c r="Z82" s="41">
        <v>0</v>
      </c>
      <c r="AA82" s="41">
        <f t="shared" si="13"/>
        <v>0</v>
      </c>
      <c r="AB82" s="6"/>
      <c r="AC82" s="38">
        <f t="shared" si="14"/>
        <v>0</v>
      </c>
      <c r="AD82" s="38"/>
      <c r="AE82" s="38">
        <f t="shared" si="15"/>
        <v>0</v>
      </c>
      <c r="AH82" s="41">
        <f t="shared" si="16"/>
        <v>0</v>
      </c>
      <c r="AI82" s="41">
        <f t="shared" si="2"/>
        <v>0</v>
      </c>
      <c r="AJ82" s="41">
        <f t="shared" si="3"/>
        <v>0</v>
      </c>
      <c r="AK82" s="41">
        <f t="shared" ca="1" si="17"/>
        <v>0</v>
      </c>
      <c r="AL82" s="38">
        <f t="shared" ca="1" si="18"/>
        <v>0</v>
      </c>
      <c r="AO82" s="1">
        <f ca="1">IF(A82=0,0,INDEX(OFFSET(Catégories!$D$21:$D$31,0,0,10,Catégories!$C$17),'Echantillon (9)'!C82,'Echantillon (9)'!B82))</f>
        <v>0</v>
      </c>
      <c r="AP82" s="38">
        <f t="shared" ca="1" si="4"/>
        <v>0</v>
      </c>
      <c r="AT82" s="38">
        <f t="shared" ca="1" si="19"/>
        <v>0</v>
      </c>
      <c r="AW82" s="36"/>
      <c r="AX82" s="36"/>
      <c r="AY82" s="40">
        <f t="shared" si="20"/>
        <v>0</v>
      </c>
      <c r="BA82" s="9">
        <f t="shared" ca="1" si="5"/>
        <v>0</v>
      </c>
      <c r="BC82" s="10">
        <f t="shared" ca="1" si="27"/>
        <v>0</v>
      </c>
      <c r="BF82" s="38">
        <f t="shared" ca="1" si="21"/>
        <v>0</v>
      </c>
    </row>
    <row r="83" spans="1:67" x14ac:dyDescent="0.3">
      <c r="A83" s="53">
        <f t="shared" ca="1" si="22"/>
        <v>0</v>
      </c>
      <c r="B83" s="19">
        <f ca="1">IF(A83=0,0,HLOOKUP(A83-1,OFFSET(Catégories!$D$18:$D$19,0,0,2,Catégories!$C$17),2,TRUE))</f>
        <v>0</v>
      </c>
      <c r="C83" s="19">
        <f ca="1">IF(A83=0,0,A83-OFFSET(Catégories!$D$18,0,B83-1,,))</f>
        <v>0</v>
      </c>
      <c r="F83" s="1">
        <f ca="1">IF(A83=0,0,INDEX(Catégories!$D$20:$R$20,1,'Echantillon (9)'!B83))</f>
        <v>0</v>
      </c>
      <c r="G83" s="1">
        <f ca="1">IF(A83=0,0,INDEX(OFFSET(Catégories!$D$21:$D$31,0,0,10,Catégories!$C$17),'Echantillon (9)'!C83,'Echantillon (9)'!B83))</f>
        <v>0</v>
      </c>
      <c r="I83" s="41">
        <v>0</v>
      </c>
      <c r="J83" s="41">
        <v>0</v>
      </c>
      <c r="K83" s="41">
        <f t="shared" si="7"/>
        <v>0</v>
      </c>
      <c r="L83" s="6"/>
      <c r="M83" s="38">
        <f t="shared" si="8"/>
        <v>0</v>
      </c>
      <c r="N83" s="38"/>
      <c r="O83" s="38">
        <f t="shared" si="9"/>
        <v>0</v>
      </c>
      <c r="Q83" s="41">
        <v>0</v>
      </c>
      <c r="R83" s="41">
        <v>0</v>
      </c>
      <c r="S83" s="41">
        <f t="shared" si="10"/>
        <v>0</v>
      </c>
      <c r="T83" s="6"/>
      <c r="U83" s="38">
        <f t="shared" si="11"/>
        <v>0</v>
      </c>
      <c r="V83" s="38"/>
      <c r="W83" s="38">
        <f t="shared" si="12"/>
        <v>0</v>
      </c>
      <c r="Y83" s="41">
        <v>0</v>
      </c>
      <c r="Z83" s="41">
        <v>0</v>
      </c>
      <c r="AA83" s="41">
        <f t="shared" si="13"/>
        <v>0</v>
      </c>
      <c r="AB83" s="6"/>
      <c r="AC83" s="38">
        <f t="shared" si="14"/>
        <v>0</v>
      </c>
      <c r="AD83" s="38"/>
      <c r="AE83" s="38">
        <f t="shared" si="15"/>
        <v>0</v>
      </c>
      <c r="AH83" s="41">
        <f t="shared" si="16"/>
        <v>0</v>
      </c>
      <c r="AI83" s="41">
        <f t="shared" si="2"/>
        <v>0</v>
      </c>
      <c r="AJ83" s="41">
        <f t="shared" si="3"/>
        <v>0</v>
      </c>
      <c r="AK83" s="41">
        <f t="shared" ca="1" si="17"/>
        <v>0</v>
      </c>
      <c r="AL83" s="38">
        <f t="shared" ca="1" si="18"/>
        <v>0</v>
      </c>
      <c r="AO83" s="1">
        <f ca="1">IF(A83=0,0,INDEX(OFFSET(Catégories!$D$21:$D$31,0,0,10,Catégories!$C$17),'Echantillon (9)'!C83,'Echantillon (9)'!B83))</f>
        <v>0</v>
      </c>
      <c r="AP83" s="38">
        <f t="shared" ca="1" si="4"/>
        <v>0</v>
      </c>
      <c r="AT83" s="38">
        <f t="shared" ca="1" si="19"/>
        <v>0</v>
      </c>
      <c r="AW83" s="36"/>
      <c r="AX83" s="36"/>
      <c r="AY83" s="40">
        <f t="shared" si="20"/>
        <v>0</v>
      </c>
      <c r="BA83" s="9">
        <f t="shared" ca="1" si="5"/>
        <v>0</v>
      </c>
      <c r="BC83" s="10">
        <f t="shared" ca="1" si="27"/>
        <v>0</v>
      </c>
      <c r="BF83" s="38">
        <f t="shared" ca="1" si="21"/>
        <v>0</v>
      </c>
    </row>
    <row r="84" spans="1:67" x14ac:dyDescent="0.3">
      <c r="A84" s="53">
        <f t="shared" ca="1" si="22"/>
        <v>0</v>
      </c>
      <c r="B84" s="19">
        <f ca="1">IF(A84=0,0,HLOOKUP(A84-1,OFFSET(Catégories!$D$18:$D$19,0,0,2,Catégories!$C$17),2,TRUE))</f>
        <v>0</v>
      </c>
      <c r="C84" s="19">
        <f ca="1">IF(A84=0,0,A84-OFFSET(Catégories!$D$18,0,B84-1,,))</f>
        <v>0</v>
      </c>
      <c r="F84" s="1">
        <f ca="1">IF(A84=0,0,INDEX(Catégories!$D$20:$R$20,1,'Echantillon (9)'!B84))</f>
        <v>0</v>
      </c>
      <c r="G84" s="1">
        <f ca="1">IF(A84=0,0,INDEX(OFFSET(Catégories!$D$21:$D$31,0,0,10,Catégories!$C$17),'Echantillon (9)'!C84,'Echantillon (9)'!B84))</f>
        <v>0</v>
      </c>
      <c r="I84" s="41">
        <v>0</v>
      </c>
      <c r="J84" s="41">
        <v>0</v>
      </c>
      <c r="K84" s="41">
        <f t="shared" si="7"/>
        <v>0</v>
      </c>
      <c r="L84" s="6"/>
      <c r="M84" s="38">
        <f t="shared" si="8"/>
        <v>0</v>
      </c>
      <c r="N84" s="38"/>
      <c r="O84" s="38">
        <f t="shared" si="9"/>
        <v>0</v>
      </c>
      <c r="Q84" s="41">
        <v>0</v>
      </c>
      <c r="R84" s="41">
        <v>0</v>
      </c>
      <c r="S84" s="41">
        <f t="shared" si="10"/>
        <v>0</v>
      </c>
      <c r="T84" s="6"/>
      <c r="U84" s="38">
        <f t="shared" si="11"/>
        <v>0</v>
      </c>
      <c r="V84" s="38"/>
      <c r="W84" s="38">
        <f t="shared" si="12"/>
        <v>0</v>
      </c>
      <c r="Y84" s="41">
        <v>0</v>
      </c>
      <c r="Z84" s="41">
        <v>0</v>
      </c>
      <c r="AA84" s="41">
        <f t="shared" si="13"/>
        <v>0</v>
      </c>
      <c r="AB84" s="6"/>
      <c r="AC84" s="38">
        <f t="shared" si="14"/>
        <v>0</v>
      </c>
      <c r="AD84" s="38"/>
      <c r="AE84" s="38">
        <f t="shared" si="15"/>
        <v>0</v>
      </c>
      <c r="AH84" s="41">
        <f t="shared" si="16"/>
        <v>0</v>
      </c>
      <c r="AI84" s="41">
        <f t="shared" si="2"/>
        <v>0</v>
      </c>
      <c r="AJ84" s="41">
        <f t="shared" si="3"/>
        <v>0</v>
      </c>
      <c r="AK84" s="41">
        <f t="shared" ca="1" si="17"/>
        <v>0</v>
      </c>
      <c r="AL84" s="38">
        <f t="shared" ca="1" si="18"/>
        <v>0</v>
      </c>
      <c r="AO84" s="1">
        <f ca="1">IF(A84=0,0,INDEX(OFFSET(Catégories!$D$21:$D$31,0,0,10,Catégories!$C$17),'Echantillon (9)'!C84,'Echantillon (9)'!B84))</f>
        <v>0</v>
      </c>
      <c r="AP84" s="38">
        <f t="shared" ca="1" si="4"/>
        <v>0</v>
      </c>
      <c r="AT84" s="38">
        <f t="shared" ca="1" si="19"/>
        <v>0</v>
      </c>
      <c r="AW84" s="36"/>
      <c r="AX84" s="36"/>
      <c r="AY84" s="40">
        <f t="shared" si="20"/>
        <v>0</v>
      </c>
      <c r="BA84" s="9">
        <f t="shared" ca="1" si="5"/>
        <v>0</v>
      </c>
      <c r="BC84" s="10">
        <f t="shared" ca="1" si="27"/>
        <v>0</v>
      </c>
      <c r="BF84" s="38">
        <f t="shared" ca="1" si="21"/>
        <v>0</v>
      </c>
    </row>
    <row r="85" spans="1:67" x14ac:dyDescent="0.3">
      <c r="A85" s="53">
        <f t="shared" ca="1" si="22"/>
        <v>0</v>
      </c>
      <c r="B85" s="19">
        <f ca="1">IF(A85=0,0,HLOOKUP(A85-1,OFFSET(Catégories!$D$18:$D$19,0,0,2,Catégories!$C$17),2,TRUE))</f>
        <v>0</v>
      </c>
      <c r="C85" s="19">
        <f ca="1">IF(A85=0,0,A85-OFFSET(Catégories!$D$18,0,B85-1,,))</f>
        <v>0</v>
      </c>
      <c r="F85" s="1">
        <f ca="1">IF(A85=0,0,INDEX(Catégories!$D$20:$R$20,1,'Echantillon (9)'!B85))</f>
        <v>0</v>
      </c>
      <c r="G85" s="1">
        <f ca="1">IF(A85=0,0,INDEX(OFFSET(Catégories!$D$21:$D$31,0,0,10,Catégories!$C$17),'Echantillon (9)'!C85,'Echantillon (9)'!B85))</f>
        <v>0</v>
      </c>
      <c r="I85" s="41">
        <v>0</v>
      </c>
      <c r="J85" s="41">
        <v>0</v>
      </c>
      <c r="K85" s="41">
        <f t="shared" si="7"/>
        <v>0</v>
      </c>
      <c r="L85" s="6"/>
      <c r="M85" s="38">
        <f t="shared" si="8"/>
        <v>0</v>
      </c>
      <c r="N85" s="38"/>
      <c r="O85" s="38">
        <f t="shared" si="9"/>
        <v>0</v>
      </c>
      <c r="Q85" s="41">
        <v>0</v>
      </c>
      <c r="R85" s="41">
        <v>0</v>
      </c>
      <c r="S85" s="41">
        <f t="shared" si="10"/>
        <v>0</v>
      </c>
      <c r="T85" s="6"/>
      <c r="U85" s="38">
        <f t="shared" si="11"/>
        <v>0</v>
      </c>
      <c r="V85" s="38"/>
      <c r="W85" s="38">
        <f t="shared" si="12"/>
        <v>0</v>
      </c>
      <c r="Y85" s="41">
        <v>0</v>
      </c>
      <c r="Z85" s="41">
        <v>0</v>
      </c>
      <c r="AA85" s="41">
        <f t="shared" si="13"/>
        <v>0</v>
      </c>
      <c r="AB85" s="6"/>
      <c r="AC85" s="38">
        <f t="shared" si="14"/>
        <v>0</v>
      </c>
      <c r="AD85" s="38"/>
      <c r="AE85" s="38">
        <f t="shared" si="15"/>
        <v>0</v>
      </c>
      <c r="AH85" s="41">
        <f t="shared" si="16"/>
        <v>0</v>
      </c>
      <c r="AI85" s="41">
        <f t="shared" si="2"/>
        <v>0</v>
      </c>
      <c r="AJ85" s="41">
        <f t="shared" si="3"/>
        <v>0</v>
      </c>
      <c r="AK85" s="41">
        <f t="shared" ca="1" si="17"/>
        <v>0</v>
      </c>
      <c r="AL85" s="38">
        <f t="shared" ca="1" si="18"/>
        <v>0</v>
      </c>
      <c r="AO85" s="1">
        <f ca="1">IF(A85=0,0,INDEX(OFFSET(Catégories!$D$21:$D$31,0,0,10,Catégories!$C$17),'Echantillon (9)'!C85,'Echantillon (9)'!B85))</f>
        <v>0</v>
      </c>
      <c r="AP85" s="38">
        <f t="shared" ca="1" si="4"/>
        <v>0</v>
      </c>
      <c r="AT85" s="38">
        <f t="shared" ca="1" si="19"/>
        <v>0</v>
      </c>
      <c r="AW85" s="36"/>
      <c r="AX85" s="36"/>
      <c r="AY85" s="40">
        <f t="shared" si="20"/>
        <v>0</v>
      </c>
      <c r="BA85" s="9">
        <f t="shared" ca="1" si="5"/>
        <v>0</v>
      </c>
      <c r="BC85" s="10">
        <f t="shared" ca="1" si="27"/>
        <v>0</v>
      </c>
      <c r="BF85" s="38">
        <f t="shared" ca="1" si="21"/>
        <v>0</v>
      </c>
    </row>
    <row r="86" spans="1:67" x14ac:dyDescent="0.3">
      <c r="A86" s="53">
        <f t="shared" ca="1" si="22"/>
        <v>0</v>
      </c>
      <c r="B86" s="19">
        <f ca="1">IF(A86=0,0,HLOOKUP(A86-1,OFFSET(Catégories!$D$18:$D$19,0,0,2,Catégories!$C$17),2,TRUE))</f>
        <v>0</v>
      </c>
      <c r="C86" s="19">
        <f ca="1">IF(A86=0,0,A86-OFFSET(Catégories!$D$18,0,B86-1,,))</f>
        <v>0</v>
      </c>
      <c r="F86" s="1">
        <f ca="1">IF(A86=0,0,INDEX(Catégories!$D$20:$R$20,1,'Echantillon (9)'!B86))</f>
        <v>0</v>
      </c>
      <c r="G86" s="1">
        <f ca="1">IF(A86=0,0,INDEX(OFFSET(Catégories!$D$21:$D$31,0,0,10,Catégories!$C$17),'Echantillon (9)'!C86,'Echantillon (9)'!B86))</f>
        <v>0</v>
      </c>
      <c r="I86" s="41">
        <v>0</v>
      </c>
      <c r="J86" s="41">
        <v>0</v>
      </c>
      <c r="K86" s="41">
        <f t="shared" si="7"/>
        <v>0</v>
      </c>
      <c r="L86" s="6"/>
      <c r="M86" s="38">
        <f t="shared" si="8"/>
        <v>0</v>
      </c>
      <c r="N86" s="38"/>
      <c r="O86" s="38">
        <f t="shared" si="9"/>
        <v>0</v>
      </c>
      <c r="Q86" s="41">
        <v>0</v>
      </c>
      <c r="R86" s="41">
        <v>0</v>
      </c>
      <c r="S86" s="41">
        <f t="shared" si="10"/>
        <v>0</v>
      </c>
      <c r="T86" s="6"/>
      <c r="U86" s="38">
        <f t="shared" si="11"/>
        <v>0</v>
      </c>
      <c r="V86" s="38"/>
      <c r="W86" s="38">
        <f t="shared" si="12"/>
        <v>0</v>
      </c>
      <c r="Y86" s="41">
        <v>0</v>
      </c>
      <c r="Z86" s="41">
        <v>0</v>
      </c>
      <c r="AA86" s="41">
        <f t="shared" si="13"/>
        <v>0</v>
      </c>
      <c r="AB86" s="6"/>
      <c r="AC86" s="38">
        <f t="shared" si="14"/>
        <v>0</v>
      </c>
      <c r="AD86" s="38"/>
      <c r="AE86" s="38">
        <f t="shared" si="15"/>
        <v>0</v>
      </c>
      <c r="AH86" s="41">
        <f t="shared" si="16"/>
        <v>0</v>
      </c>
      <c r="AI86" s="41">
        <f t="shared" ref="AI86:AI91" si="28">S86/($S$17/$G$15)/($G$12/($G$11-$K$17))</f>
        <v>0</v>
      </c>
      <c r="AJ86" s="41">
        <f t="shared" ref="AJ86:AJ91" si="29">(AA86/($AA$17/$G$16))/($G$12/($G$11-$K$17))</f>
        <v>0</v>
      </c>
      <c r="AK86" s="41">
        <f t="shared" ca="1" si="17"/>
        <v>0</v>
      </c>
      <c r="AL86" s="38">
        <f t="shared" ca="1" si="18"/>
        <v>0</v>
      </c>
      <c r="AO86" s="1">
        <f ca="1">IF(A86=0,0,INDEX(OFFSET(Catégories!$D$21:$D$31,0,0,10,Catégories!$C$17),'Echantillon (9)'!C86,'Echantillon (9)'!B86))</f>
        <v>0</v>
      </c>
      <c r="AP86" s="38">
        <f t="shared" ref="AP86:AP91" ca="1" si="30">IF($AK$20=0,0,AK86/$AK$20)</f>
        <v>0</v>
      </c>
      <c r="AT86" s="38">
        <f t="shared" ca="1" si="19"/>
        <v>0</v>
      </c>
      <c r="AW86" s="36"/>
      <c r="AX86" s="36"/>
      <c r="AY86" s="40">
        <f t="shared" si="20"/>
        <v>0</v>
      </c>
      <c r="BA86" s="9">
        <f t="shared" ref="BA86:BA91" ca="1" si="31">IF($AY$17=0,0,AY86/$AY$17)</f>
        <v>0</v>
      </c>
      <c r="BC86" s="10">
        <f t="shared" ref="BC86:BC91" ca="1" si="32">IF(AU86=$A$16,$G$18/($G$12/($G$11-$K$17)),(AY86/($AY$17/$G$17)/($G$12/($G$11-$K$17)))+SUMPRODUCT((AK$22:AK$91)*($B$22:$B$91=$AU86)))</f>
        <v>0</v>
      </c>
      <c r="BF86" s="38">
        <f t="shared" ca="1" si="21"/>
        <v>0</v>
      </c>
    </row>
    <row r="87" spans="1:67" x14ac:dyDescent="0.3">
      <c r="A87" s="53">
        <f t="shared" ca="1" si="22"/>
        <v>0</v>
      </c>
      <c r="B87" s="19">
        <f ca="1">IF(A87=0,0,HLOOKUP(A87-1,OFFSET(Catégories!$D$18:$D$19,0,0,2,Catégories!$C$17),2,TRUE))</f>
        <v>0</v>
      </c>
      <c r="C87" s="19">
        <f ca="1">IF(A87=0,0,A87-OFFSET(Catégories!$D$18,0,B87-1,,))</f>
        <v>0</v>
      </c>
      <c r="F87" s="1">
        <f ca="1">IF(A87=0,0,INDEX(Catégories!$D$20:$R$20,1,'Echantillon (9)'!B87))</f>
        <v>0</v>
      </c>
      <c r="G87" s="1">
        <f ca="1">IF(A87=0,0,INDEX(OFFSET(Catégories!$D$21:$D$31,0,0,10,Catégories!$C$17),'Echantillon (9)'!C87,'Echantillon (9)'!B87))</f>
        <v>0</v>
      </c>
      <c r="I87" s="41">
        <v>0</v>
      </c>
      <c r="J87" s="41">
        <v>0</v>
      </c>
      <c r="K87" s="41">
        <f t="shared" ref="K87:K91" si="33">I87-J87</f>
        <v>0</v>
      </c>
      <c r="L87" s="6"/>
      <c r="M87" s="38">
        <f t="shared" ref="M87:M91" si="34">IF(K87=0,0,K87/SUMPRODUCT((K$22:K$91)*($B$22:$B$91=$B87)))</f>
        <v>0</v>
      </c>
      <c r="N87" s="38"/>
      <c r="O87" s="38">
        <f t="shared" ref="O87:O91" si="35">IF(SUM(K$22:K$91)=0,0,K87/SUM(K$22:K$91))</f>
        <v>0</v>
      </c>
      <c r="Q87" s="41">
        <v>0</v>
      </c>
      <c r="R87" s="41">
        <v>0</v>
      </c>
      <c r="S87" s="41">
        <f t="shared" ref="S87:S91" si="36">Q87-R87</f>
        <v>0</v>
      </c>
      <c r="T87" s="6"/>
      <c r="U87" s="38">
        <f t="shared" ref="U87:U91" si="37">IF(S87=0,0,S87/SUMPRODUCT((S$22:S$91)*($B$22:$B$91=$B87)))</f>
        <v>0</v>
      </c>
      <c r="V87" s="38"/>
      <c r="W87" s="38">
        <f t="shared" ref="W87:W91" si="38">IF(SUM(S$22:S$91)=0,0,S87/SUM(S$22:S$91))</f>
        <v>0</v>
      </c>
      <c r="Y87" s="41">
        <v>0</v>
      </c>
      <c r="Z87" s="41">
        <v>0</v>
      </c>
      <c r="AA87" s="41">
        <f t="shared" ref="AA87:AA91" si="39">Y87-Z87</f>
        <v>0</v>
      </c>
      <c r="AB87" s="6"/>
      <c r="AC87" s="38">
        <f t="shared" ref="AC87:AC91" si="40">IF(AA87=0,0,AA87/SUMPRODUCT((AA$22:AA$91)*($B$22:$B$91=$B87)))</f>
        <v>0</v>
      </c>
      <c r="AD87" s="38"/>
      <c r="AE87" s="38">
        <f t="shared" ref="AE87:AE91" si="41">IF(SUM(AA$22:AA$91)=0,0,AA87/SUM(AA$22:AA$91))</f>
        <v>0</v>
      </c>
      <c r="AH87" s="41">
        <f t="shared" ref="AH87:AH91" si="42">K87</f>
        <v>0</v>
      </c>
      <c r="AI87" s="41">
        <f t="shared" si="28"/>
        <v>0</v>
      </c>
      <c r="AJ87" s="41">
        <f t="shared" si="29"/>
        <v>0</v>
      </c>
      <c r="AK87" s="41">
        <f t="shared" ref="AK87:AK91" ca="1" si="43">IF($B87=$A$16,$AL$18,AH87+AI87+AJ87)</f>
        <v>0</v>
      </c>
      <c r="AL87" s="38">
        <f t="shared" ref="AL87:AL91" ca="1" si="44">IF(AK87=0,0,AK87/SUMPRODUCT((AK$22:AK$91)*($B$22:$B$91=$B87)))</f>
        <v>0</v>
      </c>
      <c r="AO87" s="1">
        <f ca="1">IF(A87=0,0,INDEX(OFFSET(Catégories!$D$21:$D$31,0,0,10,Catégories!$C$17),'Echantillon (9)'!C87,'Echantillon (9)'!B87))</f>
        <v>0</v>
      </c>
      <c r="AP87" s="38">
        <f t="shared" ca="1" si="30"/>
        <v>0</v>
      </c>
      <c r="AT87" s="38">
        <f t="shared" ref="AT87:AT91" ca="1" si="45">SUMPRODUCT((AP$22:AP$91)*($B$22:$B$91=$AR87))</f>
        <v>0</v>
      </c>
      <c r="AW87" s="36"/>
      <c r="AX87" s="36"/>
      <c r="AY87" s="40">
        <f t="shared" ref="AY87:AY91" si="46">AW87-AX87</f>
        <v>0</v>
      </c>
      <c r="BA87" s="9">
        <f t="shared" ca="1" si="31"/>
        <v>0</v>
      </c>
      <c r="BC87" s="10">
        <f t="shared" ca="1" si="32"/>
        <v>0</v>
      </c>
      <c r="BF87" s="38">
        <f t="shared" ref="BF87:BF91" ca="1" si="47">BC87/$BC$18</f>
        <v>0</v>
      </c>
    </row>
    <row r="88" spans="1:67" x14ac:dyDescent="0.3">
      <c r="A88" s="53">
        <f t="shared" ref="A88:A91" ca="1" si="48">IF(OR(A87=$A$18,A87=0)=TRUE,0,A87+1)</f>
        <v>0</v>
      </c>
      <c r="B88" s="19">
        <f ca="1">IF(A88=0,0,HLOOKUP(A88-1,OFFSET(Catégories!$D$18:$D$19,0,0,2,Catégories!$C$17),2,TRUE))</f>
        <v>0</v>
      </c>
      <c r="C88" s="19">
        <f ca="1">IF(A88=0,0,A88-OFFSET(Catégories!$D$18,0,B88-1,,))</f>
        <v>0</v>
      </c>
      <c r="F88" s="1">
        <f ca="1">IF(A88=0,0,INDEX(Catégories!$D$20:$R$20,1,'Echantillon (9)'!B88))</f>
        <v>0</v>
      </c>
      <c r="G88" s="1">
        <f ca="1">IF(A88=0,0,INDEX(OFFSET(Catégories!$D$21:$D$31,0,0,10,Catégories!$C$17),'Echantillon (9)'!C88,'Echantillon (9)'!B88))</f>
        <v>0</v>
      </c>
      <c r="I88" s="41">
        <v>0</v>
      </c>
      <c r="J88" s="41">
        <v>0</v>
      </c>
      <c r="K88" s="41">
        <f t="shared" si="33"/>
        <v>0</v>
      </c>
      <c r="L88" s="6"/>
      <c r="M88" s="38">
        <f t="shared" si="34"/>
        <v>0</v>
      </c>
      <c r="N88" s="38"/>
      <c r="O88" s="38">
        <f t="shared" si="35"/>
        <v>0</v>
      </c>
      <c r="Q88" s="41">
        <v>0</v>
      </c>
      <c r="R88" s="41">
        <v>0</v>
      </c>
      <c r="S88" s="41">
        <f t="shared" si="36"/>
        <v>0</v>
      </c>
      <c r="T88" s="6"/>
      <c r="U88" s="38">
        <f t="shared" si="37"/>
        <v>0</v>
      </c>
      <c r="V88" s="38"/>
      <c r="W88" s="38">
        <f t="shared" si="38"/>
        <v>0</v>
      </c>
      <c r="Y88" s="41">
        <v>0</v>
      </c>
      <c r="Z88" s="41">
        <v>0</v>
      </c>
      <c r="AA88" s="41">
        <f t="shared" si="39"/>
        <v>0</v>
      </c>
      <c r="AB88" s="6"/>
      <c r="AC88" s="38">
        <f t="shared" si="40"/>
        <v>0</v>
      </c>
      <c r="AD88" s="38"/>
      <c r="AE88" s="38">
        <f t="shared" si="41"/>
        <v>0</v>
      </c>
      <c r="AH88" s="41">
        <f t="shared" si="42"/>
        <v>0</v>
      </c>
      <c r="AI88" s="41">
        <f t="shared" si="28"/>
        <v>0</v>
      </c>
      <c r="AJ88" s="41">
        <f t="shared" si="29"/>
        <v>0</v>
      </c>
      <c r="AK88" s="41">
        <f t="shared" ca="1" si="43"/>
        <v>0</v>
      </c>
      <c r="AL88" s="38">
        <f t="shared" ca="1" si="44"/>
        <v>0</v>
      </c>
      <c r="AO88" s="1">
        <f ca="1">IF(A88=0,0,INDEX(OFFSET(Catégories!$D$21:$D$31,0,0,10,Catégories!$C$17),'Echantillon (9)'!C88,'Echantillon (9)'!B88))</f>
        <v>0</v>
      </c>
      <c r="AP88" s="38">
        <f t="shared" ca="1" si="30"/>
        <v>0</v>
      </c>
      <c r="AT88" s="38">
        <f t="shared" ca="1" si="45"/>
        <v>0</v>
      </c>
      <c r="AW88" s="36"/>
      <c r="AX88" s="36"/>
      <c r="AY88" s="40">
        <f t="shared" si="46"/>
        <v>0</v>
      </c>
      <c r="BA88" s="9">
        <f t="shared" ca="1" si="31"/>
        <v>0</v>
      </c>
      <c r="BC88" s="10">
        <f t="shared" ca="1" si="32"/>
        <v>0</v>
      </c>
      <c r="BF88" s="38">
        <f t="shared" ca="1" si="47"/>
        <v>0</v>
      </c>
    </row>
    <row r="89" spans="1:67" x14ac:dyDescent="0.3">
      <c r="A89" s="53">
        <f t="shared" ca="1" si="48"/>
        <v>0</v>
      </c>
      <c r="B89" s="19">
        <f ca="1">IF(A89=0,0,HLOOKUP(A89-1,OFFSET(Catégories!$D$18:$D$19,0,0,2,Catégories!$C$17),2,TRUE))</f>
        <v>0</v>
      </c>
      <c r="C89" s="19">
        <f ca="1">IF(A89=0,0,A89-OFFSET(Catégories!$D$18,0,B89-1,,))</f>
        <v>0</v>
      </c>
      <c r="F89" s="1">
        <f ca="1">IF(A89=0,0,INDEX(Catégories!$D$20:$R$20,1,'Echantillon (9)'!B89))</f>
        <v>0</v>
      </c>
      <c r="G89" s="1">
        <f ca="1">IF(A89=0,0,INDEX(OFFSET(Catégories!$D$21:$D$31,0,0,10,Catégories!$C$17),'Echantillon (9)'!C89,'Echantillon (9)'!B89))</f>
        <v>0</v>
      </c>
      <c r="I89" s="41">
        <v>0</v>
      </c>
      <c r="J89" s="41">
        <v>0</v>
      </c>
      <c r="K89" s="41">
        <f t="shared" si="33"/>
        <v>0</v>
      </c>
      <c r="L89" s="6"/>
      <c r="M89" s="38">
        <f t="shared" si="34"/>
        <v>0</v>
      </c>
      <c r="N89" s="38"/>
      <c r="O89" s="38">
        <f t="shared" si="35"/>
        <v>0</v>
      </c>
      <c r="Q89" s="41">
        <v>0</v>
      </c>
      <c r="R89" s="41">
        <v>0</v>
      </c>
      <c r="S89" s="41">
        <f t="shared" si="36"/>
        <v>0</v>
      </c>
      <c r="T89" s="6"/>
      <c r="U89" s="38">
        <f t="shared" si="37"/>
        <v>0</v>
      </c>
      <c r="V89" s="38"/>
      <c r="W89" s="38">
        <f t="shared" si="38"/>
        <v>0</v>
      </c>
      <c r="Y89" s="41">
        <v>0</v>
      </c>
      <c r="Z89" s="41">
        <v>0</v>
      </c>
      <c r="AA89" s="41">
        <f t="shared" si="39"/>
        <v>0</v>
      </c>
      <c r="AB89" s="6"/>
      <c r="AC89" s="38">
        <f t="shared" si="40"/>
        <v>0</v>
      </c>
      <c r="AD89" s="38"/>
      <c r="AE89" s="38">
        <f t="shared" si="41"/>
        <v>0</v>
      </c>
      <c r="AH89" s="41">
        <f t="shared" si="42"/>
        <v>0</v>
      </c>
      <c r="AI89" s="41">
        <f t="shared" si="28"/>
        <v>0</v>
      </c>
      <c r="AJ89" s="41">
        <f t="shared" si="29"/>
        <v>0</v>
      </c>
      <c r="AK89" s="41">
        <f t="shared" ca="1" si="43"/>
        <v>0</v>
      </c>
      <c r="AL89" s="38">
        <f t="shared" ca="1" si="44"/>
        <v>0</v>
      </c>
      <c r="AO89" s="1">
        <f ca="1">IF(A89=0,0,INDEX(OFFSET(Catégories!$D$21:$D$31,0,0,10,Catégories!$C$17),'Echantillon (9)'!C89,'Echantillon (9)'!B89))</f>
        <v>0</v>
      </c>
      <c r="AP89" s="38">
        <f t="shared" ca="1" si="30"/>
        <v>0</v>
      </c>
      <c r="AT89" s="38">
        <f t="shared" ca="1" si="45"/>
        <v>0</v>
      </c>
      <c r="AW89" s="36"/>
      <c r="AX89" s="36"/>
      <c r="AY89" s="40">
        <f t="shared" si="46"/>
        <v>0</v>
      </c>
      <c r="BA89" s="9">
        <f t="shared" ca="1" si="31"/>
        <v>0</v>
      </c>
      <c r="BC89" s="10">
        <f t="shared" ca="1" si="32"/>
        <v>0</v>
      </c>
      <c r="BF89" s="38">
        <f t="shared" ca="1" si="47"/>
        <v>0</v>
      </c>
    </row>
    <row r="90" spans="1:67" x14ac:dyDescent="0.3">
      <c r="A90" s="53">
        <f t="shared" ca="1" si="48"/>
        <v>0</v>
      </c>
      <c r="B90" s="19">
        <f ca="1">IF(A90=0,0,HLOOKUP(A90-1,OFFSET(Catégories!$D$18:$D$19,0,0,2,Catégories!$C$17),2,TRUE))</f>
        <v>0</v>
      </c>
      <c r="C90" s="19">
        <f ca="1">IF(A90=0,0,A90-OFFSET(Catégories!$D$18,0,B90-1,,))</f>
        <v>0</v>
      </c>
      <c r="F90" s="1">
        <f ca="1">IF(A90=0,0,INDEX(Catégories!$D$20:$R$20,1,'Echantillon (9)'!B90))</f>
        <v>0</v>
      </c>
      <c r="G90" s="1">
        <f ca="1">IF(A90=0,0,INDEX(OFFSET(Catégories!$D$21:$D$31,0,0,10,Catégories!$C$17),'Echantillon (9)'!C90,'Echantillon (9)'!B90))</f>
        <v>0</v>
      </c>
      <c r="I90" s="41">
        <v>0</v>
      </c>
      <c r="J90" s="41">
        <v>0</v>
      </c>
      <c r="K90" s="41">
        <f t="shared" si="33"/>
        <v>0</v>
      </c>
      <c r="L90" s="6"/>
      <c r="M90" s="38">
        <f t="shared" si="34"/>
        <v>0</v>
      </c>
      <c r="N90" s="38"/>
      <c r="O90" s="38">
        <f t="shared" si="35"/>
        <v>0</v>
      </c>
      <c r="Q90" s="41">
        <v>0</v>
      </c>
      <c r="R90" s="41">
        <v>0</v>
      </c>
      <c r="S90" s="41">
        <f t="shared" si="36"/>
        <v>0</v>
      </c>
      <c r="T90" s="6"/>
      <c r="U90" s="38">
        <f t="shared" si="37"/>
        <v>0</v>
      </c>
      <c r="V90" s="38"/>
      <c r="W90" s="38">
        <f t="shared" si="38"/>
        <v>0</v>
      </c>
      <c r="Y90" s="41">
        <v>0</v>
      </c>
      <c r="Z90" s="41">
        <v>0</v>
      </c>
      <c r="AA90" s="41">
        <f t="shared" si="39"/>
        <v>0</v>
      </c>
      <c r="AB90" s="6"/>
      <c r="AC90" s="38">
        <f t="shared" si="40"/>
        <v>0</v>
      </c>
      <c r="AD90" s="38"/>
      <c r="AE90" s="38">
        <f t="shared" si="41"/>
        <v>0</v>
      </c>
      <c r="AH90" s="41">
        <f t="shared" si="42"/>
        <v>0</v>
      </c>
      <c r="AI90" s="41">
        <f t="shared" si="28"/>
        <v>0</v>
      </c>
      <c r="AJ90" s="41">
        <f t="shared" si="29"/>
        <v>0</v>
      </c>
      <c r="AK90" s="41">
        <f t="shared" ca="1" si="43"/>
        <v>0</v>
      </c>
      <c r="AL90" s="38">
        <f t="shared" ca="1" si="44"/>
        <v>0</v>
      </c>
      <c r="AO90" s="1">
        <f ca="1">IF(A90=0,0,INDEX(OFFSET(Catégories!$D$21:$D$31,0,0,10,Catégories!$C$17),'Echantillon (9)'!C90,'Echantillon (9)'!B90))</f>
        <v>0</v>
      </c>
      <c r="AP90" s="38">
        <f t="shared" ca="1" si="30"/>
        <v>0</v>
      </c>
      <c r="AT90" s="38">
        <f t="shared" ca="1" si="45"/>
        <v>0</v>
      </c>
      <c r="AW90" s="36"/>
      <c r="AX90" s="36"/>
      <c r="AY90" s="40">
        <f t="shared" si="46"/>
        <v>0</v>
      </c>
      <c r="BA90" s="9">
        <f t="shared" ca="1" si="31"/>
        <v>0</v>
      </c>
      <c r="BC90" s="10">
        <f t="shared" ca="1" si="32"/>
        <v>0</v>
      </c>
      <c r="BF90" s="38">
        <f t="shared" ca="1" si="47"/>
        <v>0</v>
      </c>
    </row>
    <row r="91" spans="1:67" x14ac:dyDescent="0.3">
      <c r="A91" s="53">
        <f t="shared" ca="1" si="48"/>
        <v>0</v>
      </c>
      <c r="B91" s="19">
        <f ca="1">IF(A91=0,0,HLOOKUP(A91-1,OFFSET(Catégories!$D$18:$D$19,0,0,2,Catégories!$C$17),2,TRUE))</f>
        <v>0</v>
      </c>
      <c r="C91" s="19">
        <f ca="1">IF(A91=0,0,A91-OFFSET(Catégories!$D$18,0,B91-1,,))</f>
        <v>0</v>
      </c>
      <c r="F91" s="1">
        <f ca="1">IF(A91=0,0,INDEX(Catégories!$D$20:$R$20,1,'Echantillon (9)'!B91))</f>
        <v>0</v>
      </c>
      <c r="G91" s="1">
        <f ca="1">IF(A91=0,0,INDEX(OFFSET(Catégories!$D$21:$D$31,0,0,10,Catégories!$C$17),'Echantillon (9)'!C91,'Echantillon (9)'!B91))</f>
        <v>0</v>
      </c>
      <c r="I91" s="41">
        <v>0</v>
      </c>
      <c r="J91" s="41">
        <v>0</v>
      </c>
      <c r="K91" s="41">
        <f t="shared" si="33"/>
        <v>0</v>
      </c>
      <c r="L91" s="6"/>
      <c r="M91" s="38">
        <f t="shared" si="34"/>
        <v>0</v>
      </c>
      <c r="N91" s="38"/>
      <c r="O91" s="38">
        <f t="shared" si="35"/>
        <v>0</v>
      </c>
      <c r="Q91" s="41">
        <v>0</v>
      </c>
      <c r="R91" s="41">
        <v>0</v>
      </c>
      <c r="S91" s="41">
        <f t="shared" si="36"/>
        <v>0</v>
      </c>
      <c r="T91" s="6"/>
      <c r="U91" s="38">
        <f t="shared" si="37"/>
        <v>0</v>
      </c>
      <c r="V91" s="38"/>
      <c r="W91" s="38">
        <f t="shared" si="38"/>
        <v>0</v>
      </c>
      <c r="Y91" s="41">
        <v>0</v>
      </c>
      <c r="Z91" s="41">
        <v>0</v>
      </c>
      <c r="AA91" s="41">
        <f t="shared" si="39"/>
        <v>0</v>
      </c>
      <c r="AB91" s="6"/>
      <c r="AC91" s="38">
        <f t="shared" si="40"/>
        <v>0</v>
      </c>
      <c r="AD91" s="38"/>
      <c r="AE91" s="38">
        <f t="shared" si="41"/>
        <v>0</v>
      </c>
      <c r="AH91" s="41">
        <f t="shared" si="42"/>
        <v>0</v>
      </c>
      <c r="AI91" s="41">
        <f t="shared" si="28"/>
        <v>0</v>
      </c>
      <c r="AJ91" s="41">
        <f t="shared" si="29"/>
        <v>0</v>
      </c>
      <c r="AK91" s="41">
        <f t="shared" ca="1" si="43"/>
        <v>0</v>
      </c>
      <c r="AL91" s="38">
        <f t="shared" ca="1" si="44"/>
        <v>0</v>
      </c>
      <c r="AO91" s="1">
        <f ca="1">IF(A91=0,0,INDEX(OFFSET(Catégories!$D$21:$D$31,0,0,10,Catégories!$C$17),'Echantillon (9)'!C91,'Echantillon (9)'!B91))</f>
        <v>0</v>
      </c>
      <c r="AP91" s="38">
        <f t="shared" ca="1" si="30"/>
        <v>0</v>
      </c>
      <c r="AT91" s="38">
        <f t="shared" ca="1" si="45"/>
        <v>0</v>
      </c>
      <c r="AW91" s="36"/>
      <c r="AX91" s="36"/>
      <c r="AY91" s="40">
        <f t="shared" si="46"/>
        <v>0</v>
      </c>
      <c r="BA91" s="9">
        <f t="shared" ca="1" si="31"/>
        <v>0</v>
      </c>
      <c r="BC91" s="10">
        <f t="shared" ca="1" si="32"/>
        <v>0</v>
      </c>
      <c r="BF91" s="38">
        <f t="shared" ca="1" si="47"/>
        <v>0</v>
      </c>
    </row>
    <row r="92" spans="1:67" x14ac:dyDescent="0.3">
      <c r="F92" s="4"/>
      <c r="G92" s="4"/>
      <c r="I92" s="4"/>
      <c r="J92" s="4"/>
      <c r="K92" s="4"/>
      <c r="L92" s="4"/>
      <c r="M92" s="39"/>
      <c r="N92" s="39"/>
      <c r="O92" s="39"/>
      <c r="P92" s="4"/>
      <c r="Q92" s="4"/>
      <c r="R92" s="4"/>
      <c r="S92" s="4"/>
      <c r="T92" s="4"/>
      <c r="U92" s="39"/>
      <c r="V92" s="39"/>
      <c r="W92" s="39"/>
      <c r="X92" s="4"/>
      <c r="Y92" s="4"/>
      <c r="Z92" s="4"/>
      <c r="AA92" s="4"/>
      <c r="AB92" s="4"/>
      <c r="AC92" s="39"/>
      <c r="AD92" s="39"/>
      <c r="AE92" s="39"/>
      <c r="AF92" s="4"/>
      <c r="AG92" s="4"/>
      <c r="AH92" s="39"/>
      <c r="AI92" s="39"/>
      <c r="AJ92" s="39"/>
      <c r="AK92" s="39"/>
      <c r="AL92" s="39"/>
      <c r="AM92" s="4"/>
      <c r="AN92" s="4"/>
      <c r="AO92" s="4"/>
      <c r="AP92" s="39"/>
      <c r="AQ92" s="4"/>
      <c r="AS92" s="4"/>
      <c r="AT92" s="39"/>
      <c r="AV92" s="4"/>
      <c r="AW92" s="4"/>
      <c r="AX92" s="4"/>
      <c r="AY92" s="4"/>
      <c r="AZ92" s="4"/>
      <c r="BA92" s="4"/>
      <c r="BB92" s="4"/>
      <c r="BC92" s="4"/>
      <c r="BE92" s="4"/>
      <c r="BF92" s="39"/>
      <c r="BG92" s="4"/>
      <c r="BH92" s="4"/>
      <c r="BI92" s="4"/>
      <c r="BJ92" s="4"/>
      <c r="BK92" s="4"/>
      <c r="BL92" s="4"/>
      <c r="BM92" s="4"/>
      <c r="BN92" s="4"/>
      <c r="BO92" s="4"/>
    </row>
  </sheetData>
  <conditionalFormatting sqref="A22:C91 M22:M91 O22:O91 I22:K91 F22:G91">
    <cfRule type="expression" dxfId="133" priority="65">
      <formula>IF($A22=0,TRUE,FALSE)</formula>
    </cfRule>
  </conditionalFormatting>
  <conditionalFormatting sqref="I22:J91">
    <cfRule type="expression" dxfId="132" priority="64">
      <formula>IF(AND($A22&lt;$A$18+1,$A22&lt;&gt;0)=TRUE,TRUE,FALSE)</formula>
    </cfRule>
  </conditionalFormatting>
  <conditionalFormatting sqref="K22:K91 M22:M91 O22:O91 U22:U91 W22:W91 AC22:AC91 AE22:AE91">
    <cfRule type="expression" dxfId="131" priority="63">
      <formula>IF(AND($A22&lt;$A$18+1,$A22&lt;&gt;0)=TRUE,TRUE,FALSE)</formula>
    </cfRule>
  </conditionalFormatting>
  <conditionalFormatting sqref="BA22:BA91 AW23:AX43 AY23:AY91">
    <cfRule type="expression" dxfId="130" priority="62">
      <formula>IF($A22&gt;$A$18,TRUE,FALSE)</formula>
    </cfRule>
  </conditionalFormatting>
  <conditionalFormatting sqref="BA22:BA91 AU23:AU43 AY23:AY91 BD22:BD43 AW23:AX43">
    <cfRule type="expression" dxfId="129" priority="61">
      <formula>IF($BD22=0,TRUE,FALSE)</formula>
    </cfRule>
  </conditionalFormatting>
  <conditionalFormatting sqref="B22:C91 M22:M91 O22:O91 I22:K91 F22:G91">
    <cfRule type="expression" dxfId="128" priority="60">
      <formula>IF(AND($B22=$B23,$A22&lt;&gt;0)=TRUE,TRUE,FALSE)</formula>
    </cfRule>
  </conditionalFormatting>
  <conditionalFormatting sqref="B22:C91 M22:M91 O22:O91 I22:K91 F22:G91">
    <cfRule type="expression" dxfId="127" priority="59">
      <formula>IF(AND($B22&lt;&gt;$B23,$A22&lt;&gt;0)=TRUE,TRUE,FALSE)</formula>
    </cfRule>
  </conditionalFormatting>
  <conditionalFormatting sqref="B22:C91 F22:G91">
    <cfRule type="expression" dxfId="126" priority="58">
      <formula>IF(AND($A22&lt;$A$18+1,$A22&lt;&gt;0)=TRUE,TRUE,FALSE)</formula>
    </cfRule>
  </conditionalFormatting>
  <conditionalFormatting sqref="Q22:S91 U22:U91 W22:W91">
    <cfRule type="expression" dxfId="125" priority="57">
      <formula>IF($A22=0,TRUE,FALSE)</formula>
    </cfRule>
  </conditionalFormatting>
  <conditionalFormatting sqref="Q22:R91">
    <cfRule type="expression" dxfId="124" priority="56">
      <formula>IF(AND($A22&lt;$A$18+1,$A22&lt;&gt;0)=TRUE,TRUE,FALSE)</formula>
    </cfRule>
  </conditionalFormatting>
  <conditionalFormatting sqref="S22:S91">
    <cfRule type="expression" dxfId="123" priority="55">
      <formula>IF(AND($A22&lt;$A$18+1,$A22&lt;&gt;0)=TRUE,TRUE,FALSE)</formula>
    </cfRule>
  </conditionalFormatting>
  <conditionalFormatting sqref="Q22:S91 U22:U91 W22:W91">
    <cfRule type="expression" dxfId="122" priority="54">
      <formula>IF(AND($B22=$B23,$A22&lt;&gt;0)=TRUE,TRUE,FALSE)</formula>
    </cfRule>
  </conditionalFormatting>
  <conditionalFormatting sqref="Q22:S91 U22:U91 W22:W91">
    <cfRule type="expression" dxfId="121" priority="53">
      <formula>IF(AND($B22&lt;&gt;$B23,$A22&lt;&gt;0)=TRUE,TRUE,FALSE)</formula>
    </cfRule>
  </conditionalFormatting>
  <conditionalFormatting sqref="Y22:AA91 AC22:AC91 AE22:AE91">
    <cfRule type="expression" dxfId="120" priority="52">
      <formula>IF($A22=0,TRUE,FALSE)</formula>
    </cfRule>
  </conditionalFormatting>
  <conditionalFormatting sqref="Y22:Z91">
    <cfRule type="expression" dxfId="119" priority="51">
      <formula>IF(AND($A22&lt;$A$18+1,$A22&lt;&gt;0)=TRUE,TRUE,FALSE)</formula>
    </cfRule>
  </conditionalFormatting>
  <conditionalFormatting sqref="AA22:AA91">
    <cfRule type="expression" dxfId="118" priority="50">
      <formula>IF(AND($A22&lt;$A$18+1,$A22&lt;&gt;0)=TRUE,TRUE,FALSE)</formula>
    </cfRule>
  </conditionalFormatting>
  <conditionalFormatting sqref="Y22:AA91 AC22:AC91 AE22:AE91">
    <cfRule type="expression" dxfId="117" priority="49">
      <formula>IF(AND($B22=$B23,$A22&lt;&gt;0)=TRUE,TRUE,FALSE)</formula>
    </cfRule>
  </conditionalFormatting>
  <conditionalFormatting sqref="Y22:AA91 AC22:AC91 AE22:AE91">
    <cfRule type="expression" dxfId="116" priority="48">
      <formula>IF(AND($B22&lt;&gt;$B23,$A22&lt;&gt;0)=TRUE,TRUE,FALSE)</formula>
    </cfRule>
  </conditionalFormatting>
  <conditionalFormatting sqref="AW22:AY22">
    <cfRule type="expression" dxfId="115" priority="47">
      <formula>IF($A22&gt;$A$18,TRUE,FALSE)</formula>
    </cfRule>
  </conditionalFormatting>
  <conditionalFormatting sqref="AU22 AW22:AY22">
    <cfRule type="expression" dxfId="114" priority="46">
      <formula>IF($BD22=0,TRUE,FALSE)</formula>
    </cfRule>
  </conditionalFormatting>
  <conditionalFormatting sqref="BA22:BA91 AY22:AY91 BC22:BC91 AT22:AT91">
    <cfRule type="expression" dxfId="113" priority="66">
      <formula>IF(AND($BD22&lt;$A$16+1,$BD22&lt;&gt;0)=TRUE,TRUE,FALSE)</formula>
    </cfRule>
  </conditionalFormatting>
  <conditionalFormatting sqref="AW22:AX43">
    <cfRule type="expression" dxfId="112" priority="67">
      <formula>IF(AND($BD22&lt;$A$16+1,$BD22&lt;&gt;0)=TRUE,TRUE,FALSE)</formula>
    </cfRule>
  </conditionalFormatting>
  <conditionalFormatting sqref="AJ22:AJ91">
    <cfRule type="expression" dxfId="111" priority="45">
      <formula>IF($A22=0,TRUE,FALSE)</formula>
    </cfRule>
  </conditionalFormatting>
  <conditionalFormatting sqref="AJ22:AJ91">
    <cfRule type="expression" dxfId="110" priority="44">
      <formula>IF(AND($A22&lt;$A$18+1,$A22&lt;&gt;0)=TRUE,TRUE,FALSE)</formula>
    </cfRule>
  </conditionalFormatting>
  <conditionalFormatting sqref="AJ22:AJ91">
    <cfRule type="expression" dxfId="109" priority="43">
      <formula>IF(AND($B22=$B23,$A22&lt;&gt;0)=TRUE,TRUE,FALSE)</formula>
    </cfRule>
  </conditionalFormatting>
  <conditionalFormatting sqref="AJ22:AJ91">
    <cfRule type="expression" dxfId="108" priority="42">
      <formula>IF(AND($B22&lt;&gt;$B23,$A22&lt;&gt;0)=TRUE,TRUE,FALSE)</formula>
    </cfRule>
  </conditionalFormatting>
  <conditionalFormatting sqref="AI22:AI91">
    <cfRule type="expression" dxfId="107" priority="41">
      <formula>IF($A22=0,TRUE,FALSE)</formula>
    </cfRule>
  </conditionalFormatting>
  <conditionalFormatting sqref="AI22:AI91">
    <cfRule type="expression" dxfId="106" priority="40">
      <formula>IF(AND($A22&lt;$A$18+1,$A22&lt;&gt;0)=TRUE,TRUE,FALSE)</formula>
    </cfRule>
  </conditionalFormatting>
  <conditionalFormatting sqref="AI22:AI91">
    <cfRule type="expression" dxfId="105" priority="39">
      <formula>IF(AND($B22=$B23,$A22&lt;&gt;0)=TRUE,TRUE,FALSE)</formula>
    </cfRule>
  </conditionalFormatting>
  <conditionalFormatting sqref="AI22:AI91">
    <cfRule type="expression" dxfId="104" priority="38">
      <formula>IF(AND($B22&lt;&gt;$B23,$A22&lt;&gt;0)=TRUE,TRUE,FALSE)</formula>
    </cfRule>
  </conditionalFormatting>
  <conditionalFormatting sqref="AH22:AH91">
    <cfRule type="expression" dxfId="103" priority="37">
      <formula>IF($A22=0,TRUE,FALSE)</formula>
    </cfRule>
  </conditionalFormatting>
  <conditionalFormatting sqref="AH22:AH91">
    <cfRule type="expression" dxfId="102" priority="36">
      <formula>IF(AND($A22&lt;$A$18+1,$A22&lt;&gt;0)=TRUE,TRUE,FALSE)</formula>
    </cfRule>
  </conditionalFormatting>
  <conditionalFormatting sqref="AH22:AH91">
    <cfRule type="expression" dxfId="101" priority="35">
      <formula>IF(AND($B22=$B23,$A22&lt;&gt;0)=TRUE,TRUE,FALSE)</formula>
    </cfRule>
  </conditionalFormatting>
  <conditionalFormatting sqref="AH22:AH91">
    <cfRule type="expression" dxfId="100" priority="34">
      <formula>IF(AND($B22&lt;&gt;$B23,$A22&lt;&gt;0)=TRUE,TRUE,FALSE)</formula>
    </cfRule>
  </conditionalFormatting>
  <conditionalFormatting sqref="AP22:AP91">
    <cfRule type="expression" dxfId="99" priority="33">
      <formula>IF($A22=0,TRUE,FALSE)</formula>
    </cfRule>
  </conditionalFormatting>
  <conditionalFormatting sqref="AP22:AP91">
    <cfRule type="expression" dxfId="98" priority="32">
      <formula>IF(AND($A22&lt;$A$18+1,$A22&lt;&gt;0)=TRUE,TRUE,FALSE)</formula>
    </cfRule>
  </conditionalFormatting>
  <conditionalFormatting sqref="AP22:AP91">
    <cfRule type="expression" dxfId="97" priority="31">
      <formula>IF(AND($B22=$B23,$A22&lt;&gt;0)=TRUE,TRUE,FALSE)</formula>
    </cfRule>
  </conditionalFormatting>
  <conditionalFormatting sqref="AP22:AP91">
    <cfRule type="expression" dxfId="96" priority="30">
      <formula>IF(AND($B22&lt;&gt;$B23,$A22&lt;&gt;0)=TRUE,TRUE,FALSE)</formula>
    </cfRule>
  </conditionalFormatting>
  <conditionalFormatting sqref="AO22:AO91">
    <cfRule type="expression" dxfId="95" priority="29">
      <formula>IF($A22=0,TRUE,FALSE)</formula>
    </cfRule>
  </conditionalFormatting>
  <conditionalFormatting sqref="AO22:AO91">
    <cfRule type="expression" dxfId="94" priority="28">
      <formula>IF(AND($B22=$B23,$A22&lt;&gt;0)=TRUE,TRUE,FALSE)</formula>
    </cfRule>
  </conditionalFormatting>
  <conditionalFormatting sqref="AO22:AO91">
    <cfRule type="expression" dxfId="93" priority="27">
      <formula>IF(AND($B22&lt;&gt;$B23,$A22&lt;&gt;0)=TRUE,TRUE,FALSE)</formula>
    </cfRule>
  </conditionalFormatting>
  <conditionalFormatting sqref="AO22:AO91">
    <cfRule type="expression" dxfId="92" priority="26">
      <formula>IF(AND($A22&lt;$A$18+1,$A22&lt;&gt;0)=TRUE,TRUE,FALSE)</formula>
    </cfRule>
  </conditionalFormatting>
  <conditionalFormatting sqref="AK22:AK91">
    <cfRule type="expression" dxfId="91" priority="25">
      <formula>IF($A22=0,TRUE,FALSE)</formula>
    </cfRule>
  </conditionalFormatting>
  <conditionalFormatting sqref="AK22:AK91">
    <cfRule type="expression" dxfId="90" priority="24">
      <formula>IF(AND($A22&lt;$A$18+1,$A22&lt;&gt;0)=TRUE,TRUE,FALSE)</formula>
    </cfRule>
  </conditionalFormatting>
  <conditionalFormatting sqref="AK22:AK91">
    <cfRule type="expression" dxfId="89" priority="23">
      <formula>IF(AND($B22=$B23,$A22&lt;&gt;0)=TRUE,TRUE,FALSE)</formula>
    </cfRule>
  </conditionalFormatting>
  <conditionalFormatting sqref="AK22:AK91">
    <cfRule type="expression" dxfId="88" priority="22">
      <formula>IF(AND($B22&lt;&gt;$B23,$A22&lt;&gt;0)=TRUE,TRUE,FALSE)</formula>
    </cfRule>
  </conditionalFormatting>
  <conditionalFormatting sqref="AL22:AL91">
    <cfRule type="expression" dxfId="87" priority="21">
      <formula>IF($A22=0,TRUE,FALSE)</formula>
    </cfRule>
  </conditionalFormatting>
  <conditionalFormatting sqref="AL22:AL91">
    <cfRule type="expression" dxfId="86" priority="20">
      <formula>IF(AND($A22&lt;$A$18+1,$A22&lt;&gt;0)=TRUE,TRUE,FALSE)</formula>
    </cfRule>
  </conditionalFormatting>
  <conditionalFormatting sqref="AL22:AL91">
    <cfRule type="expression" dxfId="85" priority="19">
      <formula>IF(AND($B22=$B23,$A22&lt;&gt;0)=TRUE,TRUE,FALSE)</formula>
    </cfRule>
  </conditionalFormatting>
  <conditionalFormatting sqref="AL22:AL91">
    <cfRule type="expression" dxfId="84" priority="18">
      <formula>IF(AND($B22&lt;&gt;$B23,$A22&lt;&gt;0)=TRUE,TRUE,FALSE)</formula>
    </cfRule>
  </conditionalFormatting>
  <conditionalFormatting sqref="BC23:BC91">
    <cfRule type="expression" dxfId="83" priority="17">
      <formula>IF($BD23=0,TRUE,FALSE)</formula>
    </cfRule>
  </conditionalFormatting>
  <conditionalFormatting sqref="BC22:BC91">
    <cfRule type="expression" dxfId="82" priority="16">
      <formula>IF($A22&gt;$A$18,TRUE,FALSE)</formula>
    </cfRule>
  </conditionalFormatting>
  <conditionalFormatting sqref="BC22:BC91">
    <cfRule type="expression" dxfId="81" priority="15">
      <formula>IF($BD22=0,TRUE,FALSE)</formula>
    </cfRule>
  </conditionalFormatting>
  <conditionalFormatting sqref="AT22:AT91">
    <cfRule type="expression" dxfId="80" priority="14">
      <formula>IF($A22&gt;$A$18,TRUE,FALSE)</formula>
    </cfRule>
  </conditionalFormatting>
  <conditionalFormatting sqref="AR22:AT22 AR23:AS43 AT23:AT91">
    <cfRule type="expression" dxfId="79" priority="13">
      <formula>IF($BD22=0,TRUE,FALSE)</formula>
    </cfRule>
  </conditionalFormatting>
  <conditionalFormatting sqref="AS22:AT91 AW22:AY91">
    <cfRule type="expression" dxfId="78" priority="12">
      <formula>IF(AND($BD22&lt;&gt;0,$BD23=0)=TRUE,TRUE,FALSE)</formula>
    </cfRule>
  </conditionalFormatting>
  <conditionalFormatting sqref="AS22:AS91">
    <cfRule type="expression" dxfId="77" priority="11">
      <formula>IF(AND($BD22&lt;$A$16+1,$BD22&lt;&gt;0)=TRUE,TRUE,FALSE)</formula>
    </cfRule>
  </conditionalFormatting>
  <conditionalFormatting sqref="AV22:AV43">
    <cfRule type="expression" dxfId="76" priority="10">
      <formula>IF($BD22=0,TRUE,FALSE)</formula>
    </cfRule>
  </conditionalFormatting>
  <conditionalFormatting sqref="AV22:AV91">
    <cfRule type="expression" dxfId="75" priority="9">
      <formula>IF(AND($BD22&lt;&gt;0,$BD23=0)=TRUE,TRUE,FALSE)</formula>
    </cfRule>
  </conditionalFormatting>
  <conditionalFormatting sqref="AV22:AV91">
    <cfRule type="expression" dxfId="74" priority="8">
      <formula>IF(AND($BD22&lt;$A$16+1,$BD22&lt;&gt;0)=TRUE,TRUE,FALSE)</formula>
    </cfRule>
  </conditionalFormatting>
  <conditionalFormatting sqref="BE22:BE43">
    <cfRule type="expression" dxfId="73" priority="7">
      <formula>IF($BD22=0,TRUE,FALSE)</formula>
    </cfRule>
  </conditionalFormatting>
  <conditionalFormatting sqref="BE22:BE91">
    <cfRule type="expression" dxfId="72" priority="6">
      <formula>IF(AND($BD22&lt;&gt;0,$BD23=0)=TRUE,TRUE,FALSE)</formula>
    </cfRule>
  </conditionalFormatting>
  <conditionalFormatting sqref="BE22:BE91">
    <cfRule type="expression" dxfId="71" priority="5">
      <formula>IF(AND($BD22&lt;$A$16+1,$BD22&lt;&gt;0)=TRUE,TRUE,FALSE)</formula>
    </cfRule>
  </conditionalFormatting>
  <conditionalFormatting sqref="BF22:BF91">
    <cfRule type="expression" dxfId="70" priority="4">
      <formula>IF(AND($BD22&lt;$A$16+1,$BD22&lt;&gt;0)=TRUE,TRUE,FALSE)</formula>
    </cfRule>
  </conditionalFormatting>
  <conditionalFormatting sqref="BF22:BF91">
    <cfRule type="expression" dxfId="69" priority="3">
      <formula>IF($A22&gt;$A$18,TRUE,FALSE)</formula>
    </cfRule>
  </conditionalFormatting>
  <conditionalFormatting sqref="BF22:BF91">
    <cfRule type="expression" dxfId="68" priority="2">
      <formula>IF($BD22=0,TRUE,FALSE)</formula>
    </cfRule>
  </conditionalFormatting>
  <conditionalFormatting sqref="BF22:BF91">
    <cfRule type="expression" dxfId="67" priority="1">
      <formula>IF(AND($BD22&lt;&gt;0,$BD23=0)=TRUE,TRUE,FALSE)</formula>
    </cfRule>
  </conditionalFormatting>
  <dataValidations count="2">
    <dataValidation type="list" allowBlank="1" showInputMessage="1" showErrorMessage="1" sqref="G8">
      <formula1>saison</formula1>
    </dataValidation>
    <dataValidation type="list" allowBlank="1" showInputMessage="1" showErrorMessage="1" sqref="G6">
      <formula1>typologie</formula1>
    </dataValidation>
  </dataValidation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BO92"/>
  <sheetViews>
    <sheetView zoomScale="70" zoomScaleNormal="70" workbookViewId="0">
      <pane xSplit="7" topLeftCell="H1" activePane="topRight" state="frozen"/>
      <selection activeCell="J9" sqref="J9"/>
      <selection pane="topRight" activeCell="J9" sqref="J9"/>
    </sheetView>
  </sheetViews>
  <sheetFormatPr baseColWidth="10" defaultColWidth="9.140625" defaultRowHeight="16.5" outlineLevelCol="1" x14ac:dyDescent="0.3"/>
  <cols>
    <col min="1" max="1" width="7.28515625" style="19" hidden="1" customWidth="1"/>
    <col min="2" max="2" width="6" style="19" hidden="1" customWidth="1"/>
    <col min="3" max="3" width="2.140625" style="19" hidden="1" customWidth="1"/>
    <col min="4" max="4" width="2.140625" style="8" customWidth="1"/>
    <col min="5" max="5" width="3.7109375" style="8" customWidth="1"/>
    <col min="6" max="6" width="25.5703125" style="1" customWidth="1"/>
    <col min="7" max="7" width="34.42578125" style="1" customWidth="1"/>
    <col min="8" max="8" width="5.140625" style="8" customWidth="1"/>
    <col min="9" max="11" width="9.140625" style="1"/>
    <col min="12" max="12" width="1.5703125" style="1" customWidth="1"/>
    <col min="13" max="13" width="9.140625" style="36" hidden="1" customWidth="1" outlineLevel="1"/>
    <col min="14" max="14" width="2.28515625" style="36" hidden="1" customWidth="1" outlineLevel="1"/>
    <col min="15" max="15" width="9.140625" style="36" hidden="1" customWidth="1" outlineLevel="1"/>
    <col min="16" max="16" width="5.7109375" style="1" customWidth="1" collapsed="1"/>
    <col min="17" max="19" width="9.140625" style="1"/>
    <col min="20" max="20" width="1.5703125" style="1" customWidth="1"/>
    <col min="21" max="21" width="9.140625" style="36" hidden="1" customWidth="1" outlineLevel="1"/>
    <col min="22" max="22" width="2.28515625" style="36" hidden="1" customWidth="1" outlineLevel="1"/>
    <col min="23" max="23" width="9.140625" style="36" hidden="1" customWidth="1" outlineLevel="1"/>
    <col min="24" max="24" width="5.7109375" style="1" customWidth="1" collapsed="1"/>
    <col min="25" max="27" width="9.140625" style="1"/>
    <col min="28" max="28" width="0.7109375" style="1" customWidth="1"/>
    <col min="29" max="29" width="9.140625" style="36" hidden="1" customWidth="1" outlineLevel="1"/>
    <col min="30" max="30" width="2.28515625" style="36" hidden="1" customWidth="1" outlineLevel="1"/>
    <col min="31" max="31" width="9.140625" style="36" hidden="1" customWidth="1" outlineLevel="1"/>
    <col min="32" max="32" width="2.42578125" style="1" customWidth="1" collapsed="1"/>
    <col min="33" max="33" width="0.7109375" style="1" customWidth="1"/>
    <col min="34" max="38" width="9.140625" style="36" hidden="1" customWidth="1" outlineLevel="1"/>
    <col min="39" max="39" width="2.5703125" style="1" customWidth="1" collapsed="1"/>
    <col min="40" max="40" width="0.7109375" style="1" customWidth="1"/>
    <col min="41" max="41" width="48.85546875" style="1" customWidth="1"/>
    <col min="42" max="42" width="11" style="36" bestFit="1" customWidth="1"/>
    <col min="43" max="43" width="1.85546875" style="1" customWidth="1"/>
    <col min="44" max="44" width="1.85546875" style="19" customWidth="1" collapsed="1"/>
    <col min="45" max="45" width="24.5703125" style="1" customWidth="1"/>
    <col min="46" max="46" width="11" style="36" bestFit="1" customWidth="1"/>
    <col min="47" max="47" width="9.140625" style="19"/>
    <col min="48" max="48" width="24.5703125" style="1" customWidth="1"/>
    <col min="49" max="51" width="9.140625" style="1"/>
    <col min="52" max="52" width="5.85546875" style="1" customWidth="1"/>
    <col min="53" max="55" width="9.140625" style="1" hidden="1" customWidth="1" outlineLevel="1"/>
    <col min="56" max="56" width="9.140625" style="19" collapsed="1"/>
    <col min="57" max="57" width="24.5703125" style="1" customWidth="1"/>
    <col min="58" max="58" width="11" style="36" bestFit="1" customWidth="1"/>
    <col min="59" max="16384" width="9.140625" style="1"/>
  </cols>
  <sheetData>
    <row r="1" spans="1:61" ht="10.5" customHeight="1" x14ac:dyDescent="0.3"/>
    <row r="2" spans="1:61" ht="18.75" x14ac:dyDescent="0.3">
      <c r="F2" s="23" t="s">
        <v>106</v>
      </c>
    </row>
    <row r="4" spans="1:61" x14ac:dyDescent="0.3">
      <c r="F4" s="1" t="s">
        <v>78</v>
      </c>
      <c r="G4" s="24" t="str">
        <f ca="1">MID(CELL("nomfichier",G4),FIND("]",CELL("nomfichier",G4))+1,32)</f>
        <v>Echantillon (10)</v>
      </c>
      <c r="I4" s="90" t="s">
        <v>160</v>
      </c>
    </row>
    <row r="5" spans="1:61" x14ac:dyDescent="0.3">
      <c r="I5" s="90" t="s">
        <v>159</v>
      </c>
    </row>
    <row r="6" spans="1:61" x14ac:dyDescent="0.3">
      <c r="F6" s="1" t="s">
        <v>79</v>
      </c>
      <c r="G6" s="47" t="s">
        <v>121</v>
      </c>
    </row>
    <row r="8" spans="1:61" x14ac:dyDescent="0.3">
      <c r="F8" s="1" t="s">
        <v>80</v>
      </c>
      <c r="G8" s="47" t="s">
        <v>121</v>
      </c>
    </row>
    <row r="10" spans="1:61" x14ac:dyDescent="0.3">
      <c r="E10" s="1"/>
      <c r="AW10" s="6"/>
    </row>
    <row r="11" spans="1:61" x14ac:dyDescent="0.3">
      <c r="E11" s="1"/>
      <c r="F11" s="12" t="s">
        <v>67</v>
      </c>
      <c r="G11" s="45">
        <v>550</v>
      </c>
      <c r="I11" s="11"/>
    </row>
    <row r="12" spans="1:61" x14ac:dyDescent="0.3">
      <c r="E12" s="1"/>
      <c r="F12" s="13" t="s">
        <v>77</v>
      </c>
      <c r="G12" s="45">
        <v>125</v>
      </c>
    </row>
    <row r="13" spans="1:61" ht="19.5" thickBot="1" x14ac:dyDescent="0.35">
      <c r="E13" s="1"/>
      <c r="I13" s="31" t="s">
        <v>107</v>
      </c>
      <c r="J13" s="26"/>
      <c r="K13" s="26"/>
      <c r="L13" s="26"/>
      <c r="M13" s="37"/>
      <c r="N13" s="37"/>
      <c r="O13" s="37"/>
      <c r="P13" s="26"/>
      <c r="Q13" s="26"/>
      <c r="R13" s="26"/>
      <c r="S13" s="26"/>
      <c r="T13" s="26"/>
      <c r="U13" s="37"/>
      <c r="V13" s="37"/>
      <c r="W13" s="37"/>
      <c r="X13" s="26"/>
      <c r="Y13" s="26"/>
      <c r="Z13" s="26"/>
      <c r="AA13" s="26"/>
      <c r="AO13" s="25" t="s">
        <v>105</v>
      </c>
      <c r="AP13" s="37"/>
      <c r="AQ13" s="26"/>
      <c r="AR13" s="27"/>
      <c r="AS13" s="26"/>
      <c r="AT13" s="26"/>
      <c r="AV13" s="25" t="s">
        <v>108</v>
      </c>
      <c r="AW13" s="28"/>
      <c r="AX13" s="26"/>
      <c r="AY13" s="26"/>
      <c r="AZ13" s="26"/>
      <c r="BA13" s="26"/>
      <c r="BB13" s="26"/>
      <c r="BC13" s="26"/>
      <c r="BE13" s="25" t="s">
        <v>109</v>
      </c>
      <c r="BF13" s="26"/>
      <c r="BG13" s="26"/>
      <c r="BH13" s="26"/>
      <c r="BI13" s="26"/>
    </row>
    <row r="14" spans="1:61" x14ac:dyDescent="0.3">
      <c r="F14" s="14" t="s">
        <v>71</v>
      </c>
      <c r="G14" s="14" t="s">
        <v>72</v>
      </c>
      <c r="AO14" s="21"/>
      <c r="AS14" s="21"/>
      <c r="AV14" s="21"/>
      <c r="BE14" s="46" t="s">
        <v>111</v>
      </c>
    </row>
    <row r="15" spans="1:61" x14ac:dyDescent="0.3">
      <c r="A15" s="19" t="s">
        <v>58</v>
      </c>
      <c r="E15" s="1"/>
      <c r="F15" s="14" t="s">
        <v>73</v>
      </c>
      <c r="G15" s="45">
        <v>50</v>
      </c>
      <c r="I15" s="1" t="s">
        <v>99</v>
      </c>
      <c r="Q15" s="1" t="s">
        <v>99</v>
      </c>
      <c r="Y15" s="1" t="s">
        <v>99</v>
      </c>
      <c r="AO15" s="1" t="str">
        <f ca="1">"Cette fraction représente "&amp;AK18&amp;" kg"</f>
        <v>Cette fraction représente 401,88 kg</v>
      </c>
      <c r="AW15" s="29" t="s">
        <v>99</v>
      </c>
      <c r="BE15" s="1" t="str">
        <f>F15</f>
        <v>sup 100 mm</v>
      </c>
      <c r="BF15" s="57">
        <f>AI18+AH18</f>
        <v>232.59999999999997</v>
      </c>
      <c r="BG15" s="58">
        <f>BF15/$G$11</f>
        <v>0.42290909090909085</v>
      </c>
    </row>
    <row r="16" spans="1:61" x14ac:dyDescent="0.3">
      <c r="A16" s="19">
        <f>Catégories!C17</f>
        <v>13</v>
      </c>
      <c r="E16" s="1"/>
      <c r="F16" s="14" t="s">
        <v>74</v>
      </c>
      <c r="G16" s="45">
        <v>40</v>
      </c>
      <c r="J16" s="43" t="s">
        <v>68</v>
      </c>
      <c r="R16" s="43" t="s">
        <v>101</v>
      </c>
      <c r="Z16" s="43" t="s">
        <v>102</v>
      </c>
      <c r="AO16" s="1" t="str">
        <f>"Les fines inférieures à 20 mm représentent "&amp;AL18&amp;" kg"</f>
        <v>Les fines inférieures à 20 mm représentent 148,12 kg</v>
      </c>
      <c r="AX16" s="44" t="s">
        <v>103</v>
      </c>
      <c r="BE16" s="1" t="str">
        <f t="shared" ref="BE16:BE18" si="0">F16</f>
        <v>100 mm à 20 mm</v>
      </c>
      <c r="BF16" s="57">
        <f>AJ18</f>
        <v>169.28</v>
      </c>
      <c r="BG16" s="58">
        <f t="shared" ref="BG16:BG18" si="1">BF16/$G$11</f>
        <v>0.30778181818181816</v>
      </c>
    </row>
    <row r="17" spans="1:59" x14ac:dyDescent="0.3">
      <c r="A17" s="19" t="s">
        <v>59</v>
      </c>
      <c r="E17" s="1"/>
      <c r="F17" s="14" t="s">
        <v>75</v>
      </c>
      <c r="G17" s="45">
        <v>30</v>
      </c>
      <c r="I17" s="11" t="s">
        <v>100</v>
      </c>
      <c r="K17" s="56">
        <f>SUM(K$22:K$91)</f>
        <v>21</v>
      </c>
      <c r="Q17" s="11" t="s">
        <v>100</v>
      </c>
      <c r="S17" s="56">
        <f>SUM(S$22:S$91)</f>
        <v>14.3</v>
      </c>
      <c r="Y17" s="11" t="s">
        <v>100</v>
      </c>
      <c r="AA17" s="56">
        <f>SUM(AA$22:AA$91)</f>
        <v>16.7</v>
      </c>
      <c r="AH17" s="36" t="str">
        <f>J16</f>
        <v>Hétéroclites</v>
      </c>
      <c r="AI17" s="36" t="s">
        <v>69</v>
      </c>
      <c r="AJ17" s="36" t="s">
        <v>70</v>
      </c>
      <c r="AK17" s="42" t="s">
        <v>81</v>
      </c>
      <c r="AL17" s="36" t="s">
        <v>82</v>
      </c>
      <c r="AW17" s="11" t="s">
        <v>100</v>
      </c>
      <c r="AY17" s="56">
        <f ca="1">SUM(AY$22:AY$91)</f>
        <v>11</v>
      </c>
      <c r="BC17" s="1" t="s">
        <v>66</v>
      </c>
      <c r="BE17" s="1" t="str">
        <f t="shared" si="0"/>
        <v>20 mm à 8 mm</v>
      </c>
      <c r="BF17" s="57">
        <f>AW20</f>
        <v>126.96</v>
      </c>
      <c r="BG17" s="58">
        <f t="shared" si="1"/>
        <v>0.23083636363636362</v>
      </c>
    </row>
    <row r="18" spans="1:59" x14ac:dyDescent="0.3">
      <c r="A18" s="19">
        <f ca="1">Catégories!B18</f>
        <v>46</v>
      </c>
      <c r="E18" s="1"/>
      <c r="F18" s="15" t="s">
        <v>76</v>
      </c>
      <c r="G18" s="45">
        <v>5</v>
      </c>
      <c r="AH18" s="36">
        <f>SUM(AH$22:AH$91)</f>
        <v>21</v>
      </c>
      <c r="AI18" s="36">
        <f>SUM(AI$22:AI$91)</f>
        <v>211.59999999999997</v>
      </c>
      <c r="AJ18" s="36">
        <f>SUM(AJ$22:AJ$91)</f>
        <v>169.28</v>
      </c>
      <c r="AK18" s="36">
        <f ca="1">AK20-AL18</f>
        <v>401.88</v>
      </c>
      <c r="AL18" s="36">
        <f>($G$18+$G$17)/($G$12/($G$11-$K$17))</f>
        <v>148.12</v>
      </c>
      <c r="AO18" s="17" t="s">
        <v>104</v>
      </c>
      <c r="AS18" s="17" t="s">
        <v>110</v>
      </c>
      <c r="AV18" s="17"/>
      <c r="AW18" s="30" t="s">
        <v>83</v>
      </c>
      <c r="AX18" s="30" t="s">
        <v>84</v>
      </c>
      <c r="AY18" s="19" t="s">
        <v>66</v>
      </c>
      <c r="BC18" s="1">
        <f ca="1">SUM(BC$22:BC$91)</f>
        <v>549.99999999999989</v>
      </c>
      <c r="BE18" s="1" t="str">
        <f t="shared" si="0"/>
        <v>inf à 8 mm</v>
      </c>
      <c r="BF18" s="57">
        <f>AX20</f>
        <v>21.16</v>
      </c>
      <c r="BG18" s="58">
        <f t="shared" si="1"/>
        <v>3.847272727272727E-2</v>
      </c>
    </row>
    <row r="19" spans="1:59" x14ac:dyDescent="0.3">
      <c r="E19" s="1"/>
      <c r="F19" s="61" t="s">
        <v>130</v>
      </c>
      <c r="G19" s="62">
        <f>SUM(G15:G18)</f>
        <v>125</v>
      </c>
      <c r="AO19" s="17"/>
      <c r="AS19" s="17"/>
      <c r="AV19" s="17"/>
      <c r="AW19" s="30"/>
      <c r="AX19" s="30"/>
      <c r="AY19" s="19"/>
      <c r="BF19" s="63"/>
      <c r="BG19" s="64"/>
    </row>
    <row r="20" spans="1:59" x14ac:dyDescent="0.3">
      <c r="L20" s="20"/>
      <c r="M20" s="22"/>
      <c r="N20" s="22"/>
      <c r="O20" s="22"/>
      <c r="P20" s="20"/>
      <c r="Q20" s="20"/>
      <c r="R20" s="20"/>
      <c r="T20" s="20"/>
      <c r="U20" s="22"/>
      <c r="V20" s="22"/>
      <c r="W20" s="22"/>
      <c r="X20" s="20"/>
      <c r="Y20" s="20"/>
      <c r="Z20" s="20"/>
      <c r="AK20" s="36">
        <f ca="1">SUM(AK$22:AK$91)</f>
        <v>550</v>
      </c>
      <c r="AW20" s="19">
        <f>($G$17)/($G$12/($G$11-$K$17))</f>
        <v>126.96</v>
      </c>
      <c r="AX20" s="19">
        <f>($G$18)/($G$12/($G$11-$K$17))</f>
        <v>21.16</v>
      </c>
      <c r="AY20" s="19"/>
    </row>
    <row r="21" spans="1:59" x14ac:dyDescent="0.3">
      <c r="A21" s="19" t="s">
        <v>60</v>
      </c>
      <c r="B21" s="19" t="s">
        <v>61</v>
      </c>
      <c r="C21" s="19" t="s">
        <v>62</v>
      </c>
      <c r="F21" s="33" t="s">
        <v>85</v>
      </c>
      <c r="G21" s="34" t="s">
        <v>86</v>
      </c>
      <c r="I21" s="32" t="s">
        <v>96</v>
      </c>
      <c r="J21" s="32" t="s">
        <v>97</v>
      </c>
      <c r="K21" s="32" t="s">
        <v>98</v>
      </c>
      <c r="M21" s="32" t="s">
        <v>64</v>
      </c>
      <c r="O21" s="32" t="s">
        <v>65</v>
      </c>
      <c r="Q21" s="32" t="s">
        <v>96</v>
      </c>
      <c r="R21" s="32" t="s">
        <v>97</v>
      </c>
      <c r="S21" s="32" t="s">
        <v>98</v>
      </c>
      <c r="U21" s="32" t="s">
        <v>64</v>
      </c>
      <c r="W21" s="32" t="s">
        <v>65</v>
      </c>
      <c r="Y21" s="32" t="s">
        <v>96</v>
      </c>
      <c r="Z21" s="32" t="s">
        <v>97</v>
      </c>
      <c r="AA21" s="32" t="s">
        <v>98</v>
      </c>
      <c r="AC21" s="32" t="s">
        <v>64</v>
      </c>
      <c r="AE21" s="32" t="s">
        <v>65</v>
      </c>
      <c r="AH21" s="32" t="s">
        <v>63</v>
      </c>
      <c r="AI21" s="32" t="s">
        <v>63</v>
      </c>
      <c r="AJ21" s="32" t="s">
        <v>63</v>
      </c>
      <c r="AK21" s="32" t="s">
        <v>63</v>
      </c>
      <c r="AL21" s="32" t="s">
        <v>64</v>
      </c>
      <c r="AO21" s="34" t="s">
        <v>86</v>
      </c>
      <c r="AP21" s="35" t="s">
        <v>65</v>
      </c>
      <c r="AS21" s="33" t="s">
        <v>85</v>
      </c>
      <c r="AT21" s="35" t="s">
        <v>65</v>
      </c>
      <c r="AV21" s="33" t="s">
        <v>85</v>
      </c>
      <c r="AW21" s="35" t="s">
        <v>96</v>
      </c>
      <c r="AX21" s="35" t="s">
        <v>97</v>
      </c>
      <c r="AY21" s="35" t="s">
        <v>98</v>
      </c>
      <c r="BE21" s="33" t="s">
        <v>85</v>
      </c>
      <c r="BF21" s="35" t="s">
        <v>65</v>
      </c>
    </row>
    <row r="22" spans="1:59" ht="14.45" x14ac:dyDescent="0.3">
      <c r="A22" s="53">
        <v>1</v>
      </c>
      <c r="B22" s="19">
        <f ca="1">IF(A22=0,0,HLOOKUP(A22-1,OFFSET(Catégories!$D$18:$D$19,0,0,2,Catégories!$C$17),2,TRUE))</f>
        <v>1</v>
      </c>
      <c r="C22" s="19">
        <f ca="1">IF(A22=0,0,A22-OFFSET(Catégories!$D$18,0,B22-1,,))</f>
        <v>1</v>
      </c>
      <c r="F22" s="1" t="str">
        <f ca="1">IF(A22=0,0,INDEX(Catégories!$D$20:$R$20,1,'Echantillon (10)'!B22))</f>
        <v>1. Déchets putrescibles</v>
      </c>
      <c r="G22" s="1" t="str">
        <f ca="1">IF(A22=0,0,INDEX(OFFSET(Catégories!$D$21:$D$31,0,0,10,Catégories!$C$17),'Echantillon (10)'!C22,'Echantillon (10)'!B22))</f>
        <v>1.1 -Déchets alimentaires ,  gaspillage - compostable</v>
      </c>
      <c r="I22" s="41">
        <v>0</v>
      </c>
      <c r="J22" s="41">
        <v>0</v>
      </c>
      <c r="K22" s="41">
        <f>I22-J22</f>
        <v>0</v>
      </c>
      <c r="L22" s="6"/>
      <c r="M22" s="38">
        <f>IF(K22=0,0,K22/SUMPRODUCT((K$22:K$91)*($B$22:$B$91=$B22)))</f>
        <v>0</v>
      </c>
      <c r="N22" s="38"/>
      <c r="O22" s="38">
        <f>IF(SUM(K$22:K$91)=0,0,K22/SUM(K$22:K$91))</f>
        <v>0</v>
      </c>
      <c r="Q22" s="41">
        <v>4</v>
      </c>
      <c r="R22" s="41">
        <v>0.5</v>
      </c>
      <c r="S22" s="41">
        <f>Q22-R22</f>
        <v>3.5</v>
      </c>
      <c r="T22" s="6"/>
      <c r="U22" s="38">
        <f ca="1">IF(S22=0,0,S22/SUMPRODUCT((S$22:S$91)*($B$22:$B$91=$B22)))</f>
        <v>0.66037735849056611</v>
      </c>
      <c r="V22" s="38"/>
      <c r="W22" s="38">
        <f>IF(SUM(S$22:S$91)=0,0,S22/SUM(S$22:S$91))</f>
        <v>0.24475524475524474</v>
      </c>
      <c r="Y22" s="41">
        <v>5</v>
      </c>
      <c r="Z22" s="41">
        <v>0.2</v>
      </c>
      <c r="AA22" s="41">
        <f>Y22-Z22</f>
        <v>4.8</v>
      </c>
      <c r="AB22" s="6"/>
      <c r="AC22" s="38">
        <f ca="1">IF(AA22=0,0,AA22/SUMPRODUCT((AA$22:AA$91)*($B$22:$B$91=$B22)))</f>
        <v>0.62337662337662336</v>
      </c>
      <c r="AD22" s="38"/>
      <c r="AE22" s="38">
        <f>IF(SUM(AA$22:AA$91)=0,0,AA22/SUM(AA$22:AA$91))</f>
        <v>0.28742514970059879</v>
      </c>
      <c r="AH22" s="41">
        <f>K22</f>
        <v>0</v>
      </c>
      <c r="AI22" s="41">
        <f t="shared" ref="AI22:AI85" si="2">S22/($S$17/$G$15)/($G$12/($G$11-$K$17))</f>
        <v>51.790209790209786</v>
      </c>
      <c r="AJ22" s="41">
        <f t="shared" ref="AJ22:AJ85" si="3">(AA22/($AA$17/$G$16))/($G$12/($G$11-$K$17))</f>
        <v>48.655329341317362</v>
      </c>
      <c r="AK22" s="41">
        <f ca="1">IF($B22=$A$16,$AL$18,AH22+AI22+AJ22)</f>
        <v>100.44553913152714</v>
      </c>
      <c r="AL22" s="38">
        <f ca="1">IF(AK22=0,0,AK22/SUMPRODUCT((AK$22:AK$91)*($B$22:$B$91=$B22)))</f>
        <v>0.59619934820665754</v>
      </c>
      <c r="AO22" s="1" t="str">
        <f ca="1">IF(A22=0,0,INDEX(OFFSET(Catégories!$D$21:$D$31,0,0,10,Catégories!$C$17),'Echantillon (10)'!C22,'Echantillon (10)'!B22))</f>
        <v>1.1 -Déchets alimentaires ,  gaspillage - compostable</v>
      </c>
      <c r="AP22" s="38">
        <f t="shared" ref="AP22:AP85" ca="1" si="4">IF($AK$20=0,0,AK22/$AK$20)</f>
        <v>0.182628252966413</v>
      </c>
      <c r="AR22" s="19">
        <v>1</v>
      </c>
      <c r="AS22" s="1" t="str">
        <f>IF(AR22=0,0,INDEX(Catégories!$D$20:$R$20,1,'Echantillon (10)'!AR22))</f>
        <v>1. Déchets putrescibles</v>
      </c>
      <c r="AT22" s="38">
        <f ca="1">SUMPRODUCT((AP$22:AP$91)*($B$22:$B$91=$AR22))</f>
        <v>0.30632078601855406</v>
      </c>
      <c r="AU22" s="19">
        <v>1</v>
      </c>
      <c r="AV22" s="1" t="str">
        <f>IF(AU22=0,0,INDEX(Catégories!$D$20:$R$20,1,'Echantillon (10)'!AU22))</f>
        <v>1. Déchets putrescibles</v>
      </c>
      <c r="AW22" s="40">
        <v>4</v>
      </c>
      <c r="AX22" s="40"/>
      <c r="AY22" s="40">
        <f>AW22-AX22</f>
        <v>4</v>
      </c>
      <c r="AZ22" s="7"/>
      <c r="BA22" s="9">
        <f t="shared" ref="BA22:BA85" ca="1" si="5">IF($AY$17=0,0,AY22/$AY$17)</f>
        <v>0.36363636363636365</v>
      </c>
      <c r="BC22" s="10">
        <f t="shared" ref="BC22:BC53" ca="1" si="6">IF(AU22=$A$16,$G$18/($G$12/($G$11-$K$17)),(AY22/($AY$17/$G$17)/($G$12/($G$11-$K$17)))+SUMPRODUCT((AK$22:AK$91)*($B$22:$B$91=$AU22)))</f>
        <v>214.6437050374775</v>
      </c>
      <c r="BD22" s="19">
        <v>1</v>
      </c>
      <c r="BE22" s="1" t="str">
        <f>IF(BD22=0,0,INDEX(Catégories!$D$20:$R$20,1,'Echantillon (10)'!BD22))</f>
        <v>1. Déchets putrescibles</v>
      </c>
      <c r="BF22" s="38">
        <f ca="1">BC22/$BC$18</f>
        <v>0.39026128188632281</v>
      </c>
    </row>
    <row r="23" spans="1:59" ht="14.45" x14ac:dyDescent="0.3">
      <c r="A23" s="53">
        <f ca="1">IF(OR(A22=$A$18,A22=0)=TRUE,0,A22+1)</f>
        <v>2</v>
      </c>
      <c r="B23" s="19">
        <f ca="1">IF(A23=0,0,HLOOKUP(A23-1,OFFSET(Catégories!$D$18:$D$19,0,0,2,Catégories!$C$17),2,TRUE))</f>
        <v>1</v>
      </c>
      <c r="C23" s="19">
        <f ca="1">IF(A23=0,0,A23-OFFSET(Catégories!$D$18,0,B23-1,,))</f>
        <v>2</v>
      </c>
      <c r="F23" s="1" t="str">
        <f ca="1">IF(A23=0,0,INDEX(Catégories!$D$20:$R$20,1,'Echantillon (10)'!B23))</f>
        <v>1. Déchets putrescibles</v>
      </c>
      <c r="G23" s="1" t="str">
        <f ca="1">IF(A23=0,0,INDEX(OFFSET(Catégories!$D$21:$D$31,0,0,10,Catégories!$C$17),'Echantillon (10)'!C23,'Echantillon (10)'!B23))</f>
        <v>1.2 Produits alimentaires non consommés</v>
      </c>
      <c r="I23" s="41">
        <v>0</v>
      </c>
      <c r="J23" s="41">
        <v>0</v>
      </c>
      <c r="K23" s="41">
        <f t="shared" ref="K23:K86" si="7">I23-J23</f>
        <v>0</v>
      </c>
      <c r="L23" s="6"/>
      <c r="M23" s="38">
        <f t="shared" ref="M23:M86" si="8">IF(K23=0,0,K23/SUMPRODUCT((K$22:K$91)*($B$22:$B$91=$B23)))</f>
        <v>0</v>
      </c>
      <c r="N23" s="38"/>
      <c r="O23" s="38">
        <f t="shared" ref="O23:O86" si="9">IF(SUM(K$22:K$91)=0,0,K23/SUM(K$22:K$91))</f>
        <v>0</v>
      </c>
      <c r="Q23" s="41">
        <v>2</v>
      </c>
      <c r="R23" s="41">
        <v>0.2</v>
      </c>
      <c r="S23" s="41">
        <f t="shared" ref="S23:S86" si="10">Q23-R23</f>
        <v>1.8</v>
      </c>
      <c r="T23" s="6"/>
      <c r="U23" s="38">
        <f t="shared" ref="U23:U86" ca="1" si="11">IF(S23=0,0,S23/SUMPRODUCT((S$22:S$91)*($B$22:$B$91=$B23)))</f>
        <v>0.339622641509434</v>
      </c>
      <c r="V23" s="38"/>
      <c r="W23" s="38">
        <f t="shared" ref="W23:W86" si="12">IF(SUM(S$22:S$91)=0,0,S23/SUM(S$22:S$91))</f>
        <v>0.12587412587412586</v>
      </c>
      <c r="Y23" s="41">
        <v>2</v>
      </c>
      <c r="Z23" s="41">
        <v>0.1</v>
      </c>
      <c r="AA23" s="41">
        <f t="shared" ref="AA23:AA86" si="13">Y23-Z23</f>
        <v>1.9</v>
      </c>
      <c r="AB23" s="6"/>
      <c r="AC23" s="38">
        <f t="shared" ref="AC23:AC86" ca="1" si="14">IF(AA23=0,0,AA23/SUMPRODUCT((AA$22:AA$91)*($B$22:$B$91=$B23)))</f>
        <v>0.24675324675324675</v>
      </c>
      <c r="AD23" s="38"/>
      <c r="AE23" s="38">
        <f t="shared" ref="AE23:AE86" si="15">IF(SUM(AA$22:AA$91)=0,0,AA23/SUM(AA$22:AA$91))</f>
        <v>0.11377245508982035</v>
      </c>
      <c r="AH23" s="41">
        <f t="shared" ref="AH23:AH86" si="16">K23</f>
        <v>0</v>
      </c>
      <c r="AI23" s="41">
        <f t="shared" si="2"/>
        <v>26.634965034965031</v>
      </c>
      <c r="AJ23" s="41">
        <f t="shared" si="3"/>
        <v>19.259401197604792</v>
      </c>
      <c r="AK23" s="41">
        <f t="shared" ref="AK23:AK86" ca="1" si="17">IF($B23=$A$16,$AL$18,AH23+AI23+AJ23)</f>
        <v>45.894366232569823</v>
      </c>
      <c r="AL23" s="38">
        <f t="shared" ref="AL23:AL86" ca="1" si="18">IF(AK23=0,0,AK23/SUMPRODUCT((AK$22:AK$91)*($B$22:$B$91=$B23)))</f>
        <v>0.2724082270929592</v>
      </c>
      <c r="AO23" s="1" t="str">
        <f ca="1">IF(A23=0,0,INDEX(OFFSET(Catégories!$D$21:$D$31,0,0,10,Catégories!$C$17),'Echantillon (10)'!C23,'Echantillon (10)'!B23))</f>
        <v>1.2 Produits alimentaires non consommés</v>
      </c>
      <c r="AP23" s="38">
        <f t="shared" ca="1" si="4"/>
        <v>8.3444302241036036E-2</v>
      </c>
      <c r="AR23" s="19">
        <f>IF(OR(AR22=$A$16,AR22=0)=TRUE,0,AR22+1)</f>
        <v>2</v>
      </c>
      <c r="AS23" s="1" t="str">
        <f>IF(AR23=0,0,INDEX(Catégories!$D$20:$R$20,1,'Echantillon (10)'!AR23))</f>
        <v xml:space="preserve">2. Papiers </v>
      </c>
      <c r="AT23" s="38">
        <f t="shared" ref="AT23:AT86" ca="1" si="19">SUMPRODUCT((AP$22:AP$91)*($B$22:$B$91=$AR23))</f>
        <v>0.1886089435877133</v>
      </c>
      <c r="AU23" s="19">
        <f>IF(OR(AU22=$A$16-1,AU22=0)=TRUE,0,AU22+1)</f>
        <v>2</v>
      </c>
      <c r="AV23" s="1" t="str">
        <f>IF(AU23=0,0,INDEX(Catégories!$D$20:$R$20,1,'Echantillon (10)'!AU23))</f>
        <v xml:space="preserve">2. Papiers </v>
      </c>
      <c r="AW23" s="40">
        <v>0</v>
      </c>
      <c r="AX23" s="40"/>
      <c r="AY23" s="40">
        <f t="shared" ref="AY23:AY86" si="20">AW23-AX23</f>
        <v>0</v>
      </c>
      <c r="AZ23" s="7"/>
      <c r="BA23" s="9">
        <f t="shared" ca="1" si="5"/>
        <v>0</v>
      </c>
      <c r="BC23" s="10">
        <f t="shared" ca="1" si="6"/>
        <v>103.73491897324232</v>
      </c>
      <c r="BD23" s="19">
        <f>IF(OR(BD22=$A$16,BD22=0)=TRUE,0,BD22+1)</f>
        <v>2</v>
      </c>
      <c r="BE23" s="1" t="str">
        <f>IF(BD23=0,0,INDEX(Catégories!$D$20:$R$20,1,'Echantillon (10)'!BD23))</f>
        <v xml:space="preserve">2. Papiers </v>
      </c>
      <c r="BF23" s="38">
        <f t="shared" ref="BF23:BF86" ca="1" si="21">BC23/$BC$18</f>
        <v>0.18860894358771335</v>
      </c>
    </row>
    <row r="24" spans="1:59" ht="14.45" x14ac:dyDescent="0.3">
      <c r="A24" s="53">
        <f t="shared" ref="A24:A87" ca="1" si="22">IF(OR(A23=$A$18,A23=0)=TRUE,0,A23+1)</f>
        <v>3</v>
      </c>
      <c r="B24" s="19">
        <f ca="1">IF(A24=0,0,HLOOKUP(A24-1,OFFSET(Catégories!$D$18:$D$19,0,0,2,Catégories!$C$17),2,TRUE))</f>
        <v>1</v>
      </c>
      <c r="C24" s="19">
        <f ca="1">IF(A24=0,0,A24-OFFSET(Catégories!$D$18,0,B24-1,,))</f>
        <v>3</v>
      </c>
      <c r="F24" s="1" t="str">
        <f ca="1">IF(A24=0,0,INDEX(Catégories!$D$20:$R$20,1,'Echantillon (10)'!B24))</f>
        <v>1. Déchets putrescibles</v>
      </c>
      <c r="G24" s="1" t="str">
        <f ca="1">IF(A24=0,0,INDEX(OFFSET(Catégories!$D$21:$D$31,0,0,10,Catégories!$C$17),'Echantillon (10)'!C24,'Echantillon (10)'!B24))</f>
        <v>1.3 Déchets de jardin</v>
      </c>
      <c r="I24" s="41">
        <v>12</v>
      </c>
      <c r="J24" s="41">
        <v>0</v>
      </c>
      <c r="K24" s="41">
        <f t="shared" si="7"/>
        <v>12</v>
      </c>
      <c r="L24" s="6"/>
      <c r="M24" s="38">
        <f t="shared" ca="1" si="8"/>
        <v>1</v>
      </c>
      <c r="N24" s="38"/>
      <c r="O24" s="38">
        <f t="shared" si="9"/>
        <v>0.5714285714285714</v>
      </c>
      <c r="Q24" s="41">
        <v>0</v>
      </c>
      <c r="R24" s="41">
        <v>0</v>
      </c>
      <c r="S24" s="41">
        <f t="shared" si="10"/>
        <v>0</v>
      </c>
      <c r="T24" s="6"/>
      <c r="U24" s="38">
        <f t="shared" si="11"/>
        <v>0</v>
      </c>
      <c r="V24" s="38"/>
      <c r="W24" s="38">
        <f t="shared" si="12"/>
        <v>0</v>
      </c>
      <c r="Y24" s="41">
        <v>0</v>
      </c>
      <c r="Z24" s="41">
        <v>0</v>
      </c>
      <c r="AA24" s="41">
        <f t="shared" si="13"/>
        <v>0</v>
      </c>
      <c r="AB24" s="6"/>
      <c r="AC24" s="38">
        <f t="shared" si="14"/>
        <v>0</v>
      </c>
      <c r="AD24" s="38"/>
      <c r="AE24" s="38">
        <f t="shared" si="15"/>
        <v>0</v>
      </c>
      <c r="AH24" s="41">
        <f t="shared" si="16"/>
        <v>12</v>
      </c>
      <c r="AI24" s="41">
        <f t="shared" si="2"/>
        <v>0</v>
      </c>
      <c r="AJ24" s="41">
        <f t="shared" si="3"/>
        <v>0</v>
      </c>
      <c r="AK24" s="41">
        <f t="shared" ca="1" si="17"/>
        <v>12</v>
      </c>
      <c r="AL24" s="38">
        <f t="shared" ca="1" si="18"/>
        <v>7.1226579501073334E-2</v>
      </c>
      <c r="AO24" s="1" t="str">
        <f ca="1">IF(A24=0,0,INDEX(OFFSET(Catégories!$D$21:$D$31,0,0,10,Catégories!$C$17),'Echantillon (10)'!C24,'Echantillon (10)'!B24))</f>
        <v>1.3 Déchets de jardin</v>
      </c>
      <c r="AP24" s="38">
        <f t="shared" ca="1" si="4"/>
        <v>2.181818181818182E-2</v>
      </c>
      <c r="AR24" s="19">
        <f t="shared" ref="AR24:AR43" si="23">IF(OR(AR23=$A$16,AR23=0)=TRUE,0,AR23+1)</f>
        <v>3</v>
      </c>
      <c r="AS24" s="1" t="str">
        <f>IF(AR24=0,0,INDEX(Catégories!$D$20:$R$20,1,'Echantillon (10)'!AR24))</f>
        <v xml:space="preserve">3. Cartons </v>
      </c>
      <c r="AT24" s="38">
        <f t="shared" ca="1" si="19"/>
        <v>0</v>
      </c>
      <c r="AU24" s="19">
        <f t="shared" ref="AU24:AU43" si="24">IF(OR(AU23=$A$16,AU23=0)=TRUE,0,AU23+1)</f>
        <v>3</v>
      </c>
      <c r="AV24" s="1" t="str">
        <f>IF(AU24=0,0,INDEX(Catégories!$D$20:$R$20,1,'Echantillon (10)'!AU24))</f>
        <v xml:space="preserve">3. Cartons </v>
      </c>
      <c r="AW24" s="40">
        <v>5</v>
      </c>
      <c r="AX24" s="40"/>
      <c r="AY24" s="40">
        <f t="shared" si="20"/>
        <v>5</v>
      </c>
      <c r="AZ24" s="7"/>
      <c r="BA24" s="9">
        <f t="shared" ca="1" si="5"/>
        <v>0.45454545454545453</v>
      </c>
      <c r="BC24" s="10">
        <f t="shared" ca="1" si="6"/>
        <v>57.709090909090911</v>
      </c>
      <c r="BD24" s="19">
        <f t="shared" ref="BD24:BD43" si="25">IF(OR(BD23=$A$16,BD23=0)=TRUE,0,BD23+1)</f>
        <v>3</v>
      </c>
      <c r="BE24" s="1" t="str">
        <f>IF(BD24=0,0,INDEX(Catégories!$D$20:$R$20,1,'Echantillon (10)'!BD24))</f>
        <v xml:space="preserve">3. Cartons </v>
      </c>
      <c r="BF24" s="38">
        <f t="shared" ca="1" si="21"/>
        <v>0.10492561983471077</v>
      </c>
    </row>
    <row r="25" spans="1:59" ht="14.45" x14ac:dyDescent="0.3">
      <c r="A25" s="53">
        <f t="shared" ca="1" si="22"/>
        <v>4</v>
      </c>
      <c r="B25" s="19">
        <f ca="1">IF(A25=0,0,HLOOKUP(A25-1,OFFSET(Catégories!$D$18:$D$19,0,0,2,Catégories!$C$17),2,TRUE))</f>
        <v>1</v>
      </c>
      <c r="C25" s="19">
        <f ca="1">IF(A25=0,0,A25-OFFSET(Catégories!$D$18,0,B25-1,,))</f>
        <v>4</v>
      </c>
      <c r="F25" s="1" t="str">
        <f ca="1">IF(A25=0,0,INDEX(Catégories!$D$20:$R$20,1,'Echantillon (10)'!B25))</f>
        <v>1. Déchets putrescibles</v>
      </c>
      <c r="G25" s="1" t="str">
        <f ca="1">IF(A25=0,0,INDEX(OFFSET(Catégories!$D$21:$D$31,0,0,10,Catégories!$C$17),'Echantillon (10)'!C25,'Echantillon (10)'!B25))</f>
        <v xml:space="preserve">1.4 Autres putrescibles </v>
      </c>
      <c r="I25" s="41">
        <v>0</v>
      </c>
      <c r="J25" s="41">
        <v>0</v>
      </c>
      <c r="K25" s="41">
        <f t="shared" si="7"/>
        <v>0</v>
      </c>
      <c r="L25" s="6"/>
      <c r="M25" s="38">
        <f t="shared" si="8"/>
        <v>0</v>
      </c>
      <c r="N25" s="38"/>
      <c r="O25" s="38">
        <f t="shared" si="9"/>
        <v>0</v>
      </c>
      <c r="Q25" s="41">
        <v>0</v>
      </c>
      <c r="R25" s="41">
        <v>0</v>
      </c>
      <c r="S25" s="41">
        <f t="shared" si="10"/>
        <v>0</v>
      </c>
      <c r="T25" s="6"/>
      <c r="U25" s="38">
        <f t="shared" si="11"/>
        <v>0</v>
      </c>
      <c r="V25" s="38"/>
      <c r="W25" s="38">
        <f t="shared" si="12"/>
        <v>0</v>
      </c>
      <c r="Y25" s="41">
        <v>1</v>
      </c>
      <c r="Z25" s="41">
        <v>0</v>
      </c>
      <c r="AA25" s="41">
        <f t="shared" si="13"/>
        <v>1</v>
      </c>
      <c r="AB25" s="6"/>
      <c r="AC25" s="38">
        <f t="shared" ca="1" si="14"/>
        <v>0.12987012987012989</v>
      </c>
      <c r="AD25" s="38"/>
      <c r="AE25" s="38">
        <f t="shared" si="15"/>
        <v>5.9880239520958084E-2</v>
      </c>
      <c r="AH25" s="41">
        <f t="shared" si="16"/>
        <v>0</v>
      </c>
      <c r="AI25" s="41">
        <f t="shared" si="2"/>
        <v>0</v>
      </c>
      <c r="AJ25" s="41">
        <f t="shared" si="3"/>
        <v>10.136526946107786</v>
      </c>
      <c r="AK25" s="41">
        <f t="shared" ca="1" si="17"/>
        <v>10.136526946107786</v>
      </c>
      <c r="AL25" s="38">
        <f t="shared" ca="1" si="18"/>
        <v>6.0165845199309863E-2</v>
      </c>
      <c r="AO25" s="1" t="str">
        <f ca="1">IF(A25=0,0,INDEX(OFFSET(Catégories!$D$21:$D$31,0,0,10,Catégories!$C$17),'Echantillon (10)'!C25,'Echantillon (10)'!B25))</f>
        <v xml:space="preserve">1.4 Autres putrescibles </v>
      </c>
      <c r="AP25" s="38">
        <f t="shared" ca="1" si="4"/>
        <v>1.8430048992923248E-2</v>
      </c>
      <c r="AR25" s="19">
        <f t="shared" si="23"/>
        <v>4</v>
      </c>
      <c r="AS25" s="1" t="str">
        <f>IF(AR25=0,0,INDEX(Catégories!$D$20:$R$20,1,'Echantillon (10)'!AR25))</f>
        <v>4. Composites</v>
      </c>
      <c r="AT25" s="38">
        <f t="shared" ca="1" si="19"/>
        <v>0</v>
      </c>
      <c r="AU25" s="19">
        <f t="shared" si="24"/>
        <v>4</v>
      </c>
      <c r="AV25" s="1" t="str">
        <f>IF(AU25=0,0,INDEX(Catégories!$D$20:$R$20,1,'Echantillon (10)'!AU25))</f>
        <v>4. Composites</v>
      </c>
      <c r="AW25" s="40">
        <f ca="1">IF(SUM($K$22:$K$91)=0,0,SUMPRODUCT(($K$22:$K$91)*($B$22:$B$91=$BD25))/SUM($K$22:$K$91))</f>
        <v>0</v>
      </c>
      <c r="AX25" s="40"/>
      <c r="AY25" s="40">
        <f t="shared" ca="1" si="20"/>
        <v>0</v>
      </c>
      <c r="AZ25" s="7"/>
      <c r="BA25" s="9">
        <f t="shared" ca="1" si="5"/>
        <v>0</v>
      </c>
      <c r="BC25" s="10">
        <f t="shared" ca="1" si="6"/>
        <v>0</v>
      </c>
      <c r="BD25" s="19">
        <f t="shared" si="25"/>
        <v>4</v>
      </c>
      <c r="BE25" s="1" t="str">
        <f>IF(BD25=0,0,INDEX(Catégories!$D$20:$R$20,1,'Echantillon (10)'!BD25))</f>
        <v>4. Composites</v>
      </c>
      <c r="BF25" s="38">
        <f t="shared" ca="1" si="21"/>
        <v>0</v>
      </c>
    </row>
    <row r="26" spans="1:59" ht="14.45" x14ac:dyDescent="0.3">
      <c r="A26" s="53">
        <f t="shared" ca="1" si="22"/>
        <v>5</v>
      </c>
      <c r="B26" s="19">
        <f ca="1">IF(A26=0,0,HLOOKUP(A26-1,OFFSET(Catégories!$D$18:$D$19,0,0,2,Catégories!$C$17),2,TRUE))</f>
        <v>2</v>
      </c>
      <c r="C26" s="19">
        <f ca="1">IF(A26=0,0,A26-OFFSET(Catégories!$D$18,0,B26-1,,))</f>
        <v>1</v>
      </c>
      <c r="F26" s="1" t="str">
        <f ca="1">IF(A26=0,0,INDEX(Catégories!$D$20:$R$20,1,'Echantillon (10)'!B26))</f>
        <v xml:space="preserve">2. Papiers </v>
      </c>
      <c r="G26" s="1" t="str">
        <f ca="1">IF(A26=0,0,INDEX(OFFSET(Catégories!$D$21:$D$31,0,0,10,Catégories!$C$17),'Echantillon (10)'!C26,'Echantillon (10)'!B26))</f>
        <v>2.1 Emballages papiers</v>
      </c>
      <c r="I26" s="41">
        <v>0</v>
      </c>
      <c r="J26" s="41">
        <v>0</v>
      </c>
      <c r="K26" s="41">
        <f t="shared" si="7"/>
        <v>0</v>
      </c>
      <c r="L26" s="6"/>
      <c r="M26" s="38">
        <f t="shared" si="8"/>
        <v>0</v>
      </c>
      <c r="N26" s="38"/>
      <c r="O26" s="38">
        <f t="shared" si="9"/>
        <v>0</v>
      </c>
      <c r="Q26" s="41">
        <v>0</v>
      </c>
      <c r="R26" s="41">
        <v>0</v>
      </c>
      <c r="S26" s="41">
        <f t="shared" si="10"/>
        <v>0</v>
      </c>
      <c r="T26" s="6"/>
      <c r="U26" s="38">
        <f t="shared" si="11"/>
        <v>0</v>
      </c>
      <c r="V26" s="38"/>
      <c r="W26" s="38">
        <f t="shared" si="12"/>
        <v>0</v>
      </c>
      <c r="Y26" s="41">
        <v>0</v>
      </c>
      <c r="Z26" s="41">
        <v>0</v>
      </c>
      <c r="AA26" s="41">
        <f t="shared" si="13"/>
        <v>0</v>
      </c>
      <c r="AB26" s="6"/>
      <c r="AC26" s="38">
        <f t="shared" si="14"/>
        <v>0</v>
      </c>
      <c r="AD26" s="38"/>
      <c r="AE26" s="38">
        <f t="shared" si="15"/>
        <v>0</v>
      </c>
      <c r="AH26" s="41">
        <f t="shared" si="16"/>
        <v>0</v>
      </c>
      <c r="AI26" s="41">
        <f t="shared" si="2"/>
        <v>0</v>
      </c>
      <c r="AJ26" s="41">
        <f t="shared" si="3"/>
        <v>0</v>
      </c>
      <c r="AK26" s="41">
        <f t="shared" ca="1" si="17"/>
        <v>0</v>
      </c>
      <c r="AL26" s="38">
        <f t="shared" ca="1" si="18"/>
        <v>0</v>
      </c>
      <c r="AO26" s="1" t="str">
        <f ca="1">IF(A26=0,0,INDEX(OFFSET(Catégories!$D$21:$D$31,0,0,10,Catégories!$C$17),'Echantillon (10)'!C26,'Echantillon (10)'!B26))</f>
        <v>2.1 Emballages papiers</v>
      </c>
      <c r="AP26" s="38">
        <f t="shared" ca="1" si="4"/>
        <v>0</v>
      </c>
      <c r="AR26" s="19">
        <f t="shared" si="23"/>
        <v>5</v>
      </c>
      <c r="AS26" s="1" t="str">
        <f>IF(AR26=0,0,INDEX(Catégories!$D$20:$R$20,1,'Echantillon (10)'!AR26))</f>
        <v xml:space="preserve">5. Textiles </v>
      </c>
      <c r="AT26" s="38">
        <f t="shared" ca="1" si="19"/>
        <v>0</v>
      </c>
      <c r="AU26" s="19">
        <f t="shared" si="24"/>
        <v>5</v>
      </c>
      <c r="AV26" s="1" t="str">
        <f>IF(AU26=0,0,INDEX(Catégories!$D$20:$R$20,1,'Echantillon (10)'!AU26))</f>
        <v xml:space="preserve">5. Textiles </v>
      </c>
      <c r="AW26" s="40">
        <f ca="1">IF(SUM($K$22:$K$91)=0,0,SUMPRODUCT(($K$22:$K$91)*($B$22:$B$91=$BD26))/SUM($K$22:$K$91))</f>
        <v>0</v>
      </c>
      <c r="AX26" s="40"/>
      <c r="AY26" s="40">
        <f t="shared" ca="1" si="20"/>
        <v>0</v>
      </c>
      <c r="AZ26" s="7"/>
      <c r="BA26" s="9">
        <f t="shared" ca="1" si="5"/>
        <v>0</v>
      </c>
      <c r="BC26" s="10">
        <f t="shared" ca="1" si="6"/>
        <v>0</v>
      </c>
      <c r="BD26" s="19">
        <f t="shared" si="25"/>
        <v>5</v>
      </c>
      <c r="BE26" s="1" t="str">
        <f>IF(BD26=0,0,INDEX(Catégories!$D$20:$R$20,1,'Echantillon (10)'!BD26))</f>
        <v xml:space="preserve">5. Textiles </v>
      </c>
      <c r="BF26" s="38">
        <f t="shared" ca="1" si="21"/>
        <v>0</v>
      </c>
    </row>
    <row r="27" spans="1:59" ht="14.45" x14ac:dyDescent="0.3">
      <c r="A27" s="53">
        <f t="shared" ca="1" si="22"/>
        <v>6</v>
      </c>
      <c r="B27" s="19">
        <f ca="1">IF(A27=0,0,HLOOKUP(A27-1,OFFSET(Catégories!$D$18:$D$19,0,0,2,Catégories!$C$17),2,TRUE))</f>
        <v>2</v>
      </c>
      <c r="C27" s="19">
        <f ca="1">IF(A27=0,0,A27-OFFSET(Catégories!$D$18,0,B27-1,,))</f>
        <v>2</v>
      </c>
      <c r="F27" s="1" t="str">
        <f ca="1">IF(A27=0,0,INDEX(Catégories!$D$20:$R$20,1,'Echantillon (10)'!B27))</f>
        <v xml:space="preserve">2. Papiers </v>
      </c>
      <c r="G27" s="1" t="str">
        <f ca="1">IF(A27=0,0,INDEX(OFFSET(Catégories!$D$21:$D$31,0,0,10,Catégories!$C$17),'Echantillon (10)'!C27,'Echantillon (10)'!B27))</f>
        <v>2.2 Journaux, magazines et revues</v>
      </c>
      <c r="I27" s="41">
        <v>4</v>
      </c>
      <c r="J27" s="41">
        <v>0</v>
      </c>
      <c r="K27" s="41">
        <f t="shared" si="7"/>
        <v>4</v>
      </c>
      <c r="L27" s="6"/>
      <c r="M27" s="38">
        <f t="shared" ca="1" si="8"/>
        <v>1</v>
      </c>
      <c r="N27" s="38"/>
      <c r="O27" s="38">
        <f t="shared" si="9"/>
        <v>0.19047619047619047</v>
      </c>
      <c r="Q27" s="41">
        <v>4</v>
      </c>
      <c r="R27" s="41">
        <v>0</v>
      </c>
      <c r="S27" s="41">
        <f t="shared" si="10"/>
        <v>4</v>
      </c>
      <c r="T27" s="6"/>
      <c r="U27" s="38">
        <f t="shared" ca="1" si="11"/>
        <v>1</v>
      </c>
      <c r="V27" s="38"/>
      <c r="W27" s="38">
        <f t="shared" si="12"/>
        <v>0.27972027972027969</v>
      </c>
      <c r="Y27" s="41">
        <v>4</v>
      </c>
      <c r="Z27" s="41">
        <v>0</v>
      </c>
      <c r="AA27" s="41">
        <f t="shared" si="13"/>
        <v>4</v>
      </c>
      <c r="AB27" s="6"/>
      <c r="AC27" s="38">
        <f t="shared" ca="1" si="14"/>
        <v>1</v>
      </c>
      <c r="AD27" s="38"/>
      <c r="AE27" s="38">
        <f t="shared" si="15"/>
        <v>0.23952095808383234</v>
      </c>
      <c r="AH27" s="41">
        <f t="shared" si="16"/>
        <v>4</v>
      </c>
      <c r="AI27" s="41">
        <f t="shared" si="2"/>
        <v>59.188811188811179</v>
      </c>
      <c r="AJ27" s="41">
        <f t="shared" si="3"/>
        <v>40.546107784431143</v>
      </c>
      <c r="AK27" s="41">
        <f t="shared" ca="1" si="17"/>
        <v>103.73491897324232</v>
      </c>
      <c r="AL27" s="38">
        <f t="shared" ca="1" si="18"/>
        <v>1</v>
      </c>
      <c r="AO27" s="1" t="str">
        <f ca="1">IF(A27=0,0,INDEX(OFFSET(Catégories!$D$21:$D$31,0,0,10,Catégories!$C$17),'Echantillon (10)'!C27,'Echantillon (10)'!B27))</f>
        <v>2.2 Journaux, magazines et revues</v>
      </c>
      <c r="AP27" s="38">
        <f t="shared" ca="1" si="4"/>
        <v>0.1886089435877133</v>
      </c>
      <c r="AR27" s="19">
        <f t="shared" si="23"/>
        <v>6</v>
      </c>
      <c r="AS27" s="1" t="str">
        <f>IF(AR27=0,0,INDEX(Catégories!$D$20:$R$20,1,'Echantillon (10)'!AR27))</f>
        <v>6. Textiles sanitaires</v>
      </c>
      <c r="AT27" s="38">
        <f t="shared" ca="1" si="19"/>
        <v>0</v>
      </c>
      <c r="AU27" s="19">
        <f t="shared" si="24"/>
        <v>6</v>
      </c>
      <c r="AV27" s="1" t="str">
        <f>IF(AU27=0,0,INDEX(Catégories!$D$20:$R$20,1,'Echantillon (10)'!AU27))</f>
        <v>6. Textiles sanitaires</v>
      </c>
      <c r="AW27" s="40">
        <f ca="1">IF(SUM($K$22:$K$91)=0,0,SUMPRODUCT(($K$22:$K$91)*($B$22:$B$91=$BD27))/SUM($K$22:$K$91))</f>
        <v>0</v>
      </c>
      <c r="AX27" s="40"/>
      <c r="AY27" s="40">
        <f t="shared" ca="1" si="20"/>
        <v>0</v>
      </c>
      <c r="AZ27" s="7"/>
      <c r="BA27" s="9">
        <f t="shared" ca="1" si="5"/>
        <v>0</v>
      </c>
      <c r="BC27" s="10">
        <f t="shared" ca="1" si="6"/>
        <v>0</v>
      </c>
      <c r="BD27" s="19">
        <f t="shared" si="25"/>
        <v>6</v>
      </c>
      <c r="BE27" s="1" t="str">
        <f>IF(BD27=0,0,INDEX(Catégories!$D$20:$R$20,1,'Echantillon (10)'!BD27))</f>
        <v>6. Textiles sanitaires</v>
      </c>
      <c r="BF27" s="38">
        <f t="shared" ca="1" si="21"/>
        <v>0</v>
      </c>
    </row>
    <row r="28" spans="1:59" ht="14.45" x14ac:dyDescent="0.3">
      <c r="A28" s="53">
        <f t="shared" ca="1" si="22"/>
        <v>7</v>
      </c>
      <c r="B28" s="19">
        <f ca="1">IF(A28=0,0,HLOOKUP(A28-1,OFFSET(Catégories!$D$18:$D$19,0,0,2,Catégories!$C$17),2,TRUE))</f>
        <v>2</v>
      </c>
      <c r="C28" s="19">
        <f ca="1">IF(A28=0,0,A28-OFFSET(Catégories!$D$18,0,B28-1,,))</f>
        <v>3</v>
      </c>
      <c r="F28" s="1" t="str">
        <f ca="1">IF(A28=0,0,INDEX(Catégories!$D$20:$R$20,1,'Echantillon (10)'!B28))</f>
        <v xml:space="preserve">2. Papiers </v>
      </c>
      <c r="G28" s="1" t="str">
        <f ca="1">IF(A28=0,0,INDEX(OFFSET(Catégories!$D$21:$D$31,0,0,10,Catégories!$C$17),'Echantillon (10)'!C28,'Echantillon (10)'!B28))</f>
        <v xml:space="preserve">2.3 Imprimés publicitaires </v>
      </c>
      <c r="I28" s="41">
        <v>0</v>
      </c>
      <c r="J28" s="41">
        <v>0</v>
      </c>
      <c r="K28" s="41">
        <f t="shared" si="7"/>
        <v>0</v>
      </c>
      <c r="L28" s="6"/>
      <c r="M28" s="38">
        <f t="shared" si="8"/>
        <v>0</v>
      </c>
      <c r="N28" s="38"/>
      <c r="O28" s="38">
        <f t="shared" si="9"/>
        <v>0</v>
      </c>
      <c r="Q28" s="41">
        <v>0</v>
      </c>
      <c r="R28" s="41">
        <v>0</v>
      </c>
      <c r="S28" s="41">
        <f t="shared" si="10"/>
        <v>0</v>
      </c>
      <c r="T28" s="6"/>
      <c r="U28" s="38">
        <f t="shared" si="11"/>
        <v>0</v>
      </c>
      <c r="V28" s="38"/>
      <c r="W28" s="38">
        <f t="shared" si="12"/>
        <v>0</v>
      </c>
      <c r="Y28" s="41">
        <v>0</v>
      </c>
      <c r="Z28" s="41">
        <v>0</v>
      </c>
      <c r="AA28" s="41">
        <f t="shared" si="13"/>
        <v>0</v>
      </c>
      <c r="AB28" s="6"/>
      <c r="AC28" s="38">
        <f t="shared" si="14"/>
        <v>0</v>
      </c>
      <c r="AD28" s="38"/>
      <c r="AE28" s="38">
        <f t="shared" si="15"/>
        <v>0</v>
      </c>
      <c r="AH28" s="41">
        <f t="shared" si="16"/>
        <v>0</v>
      </c>
      <c r="AI28" s="41">
        <f t="shared" si="2"/>
        <v>0</v>
      </c>
      <c r="AJ28" s="41">
        <f t="shared" si="3"/>
        <v>0</v>
      </c>
      <c r="AK28" s="41">
        <f t="shared" ca="1" si="17"/>
        <v>0</v>
      </c>
      <c r="AL28" s="38">
        <f t="shared" ca="1" si="18"/>
        <v>0</v>
      </c>
      <c r="AO28" s="1" t="str">
        <f ca="1">IF(A28=0,0,INDEX(OFFSET(Catégories!$D$21:$D$31,0,0,10,Catégories!$C$17),'Echantillon (10)'!C28,'Echantillon (10)'!B28))</f>
        <v xml:space="preserve">2.3 Imprimés publicitaires </v>
      </c>
      <c r="AP28" s="38">
        <f t="shared" ca="1" si="4"/>
        <v>0</v>
      </c>
      <c r="AR28" s="19">
        <f t="shared" si="23"/>
        <v>7</v>
      </c>
      <c r="AS28" s="1" t="str">
        <f>IF(AR28=0,0,INDEX(Catégories!$D$20:$R$20,1,'Echantillon (10)'!AR28))</f>
        <v>7. Plastiques</v>
      </c>
      <c r="AT28" s="38">
        <f t="shared" ca="1" si="19"/>
        <v>0.23576117948464162</v>
      </c>
      <c r="AU28" s="19">
        <f t="shared" si="24"/>
        <v>7</v>
      </c>
      <c r="AV28" s="1" t="str">
        <f>IF(AU28=0,0,INDEX(Catégories!$D$20:$R$20,1,'Echantillon (10)'!AU28))</f>
        <v>7. Plastiques</v>
      </c>
      <c r="AW28" s="40">
        <v>2</v>
      </c>
      <c r="AX28" s="40"/>
      <c r="AY28" s="40">
        <f t="shared" si="20"/>
        <v>2</v>
      </c>
      <c r="AZ28" s="7"/>
      <c r="BA28" s="9">
        <f t="shared" ca="1" si="5"/>
        <v>0.18181818181818182</v>
      </c>
      <c r="BC28" s="10">
        <f t="shared" ca="1" si="6"/>
        <v>152.75228508018927</v>
      </c>
      <c r="BD28" s="19">
        <f t="shared" si="25"/>
        <v>7</v>
      </c>
      <c r="BE28" s="1" t="str">
        <f>IF(BD28=0,0,INDEX(Catégories!$D$20:$R$20,1,'Echantillon (10)'!BD28))</f>
        <v>7. Plastiques</v>
      </c>
      <c r="BF28" s="38">
        <f t="shared" ca="1" si="21"/>
        <v>0.27773142741852602</v>
      </c>
    </row>
    <row r="29" spans="1:59" ht="14.45" x14ac:dyDescent="0.3">
      <c r="A29" s="53">
        <f t="shared" ca="1" si="22"/>
        <v>8</v>
      </c>
      <c r="B29" s="19">
        <f ca="1">IF(A29=0,0,HLOOKUP(A29-1,OFFSET(Catégories!$D$18:$D$19,0,0,2,Catégories!$C$17),2,TRUE))</f>
        <v>2</v>
      </c>
      <c r="C29" s="19">
        <f ca="1">IF(A29=0,0,A29-OFFSET(Catégories!$D$18,0,B29-1,,))</f>
        <v>4</v>
      </c>
      <c r="F29" s="1" t="str">
        <f ca="1">IF(A29=0,0,INDEX(Catégories!$D$20:$R$20,1,'Echantillon (10)'!B29))</f>
        <v xml:space="preserve">2. Papiers </v>
      </c>
      <c r="G29" s="1" t="str">
        <f ca="1">IF(A29=0,0,INDEX(OFFSET(Catégories!$D$21:$D$31,0,0,10,Catégories!$C$17),'Echantillon (10)'!C29,'Echantillon (10)'!B29))</f>
        <v>2.4 Papiers bureautiques</v>
      </c>
      <c r="I29" s="41">
        <v>0</v>
      </c>
      <c r="J29" s="41">
        <v>0</v>
      </c>
      <c r="K29" s="41">
        <f t="shared" si="7"/>
        <v>0</v>
      </c>
      <c r="L29" s="6"/>
      <c r="M29" s="38">
        <f t="shared" si="8"/>
        <v>0</v>
      </c>
      <c r="N29" s="38"/>
      <c r="O29" s="38">
        <f t="shared" si="9"/>
        <v>0</v>
      </c>
      <c r="Q29" s="41">
        <v>0</v>
      </c>
      <c r="R29" s="41">
        <v>0</v>
      </c>
      <c r="S29" s="41">
        <f t="shared" si="10"/>
        <v>0</v>
      </c>
      <c r="T29" s="6"/>
      <c r="U29" s="38">
        <f t="shared" si="11"/>
        <v>0</v>
      </c>
      <c r="V29" s="38"/>
      <c r="W29" s="38">
        <f t="shared" si="12"/>
        <v>0</v>
      </c>
      <c r="Y29" s="41">
        <v>0</v>
      </c>
      <c r="Z29" s="41">
        <v>0</v>
      </c>
      <c r="AA29" s="41">
        <f t="shared" si="13"/>
        <v>0</v>
      </c>
      <c r="AB29" s="6"/>
      <c r="AC29" s="38">
        <f t="shared" si="14"/>
        <v>0</v>
      </c>
      <c r="AD29" s="38"/>
      <c r="AE29" s="38">
        <f t="shared" si="15"/>
        <v>0</v>
      </c>
      <c r="AH29" s="41">
        <f t="shared" si="16"/>
        <v>0</v>
      </c>
      <c r="AI29" s="41">
        <f t="shared" si="2"/>
        <v>0</v>
      </c>
      <c r="AJ29" s="41">
        <f t="shared" si="3"/>
        <v>0</v>
      </c>
      <c r="AK29" s="41">
        <f t="shared" ca="1" si="17"/>
        <v>0</v>
      </c>
      <c r="AL29" s="38">
        <f t="shared" ca="1" si="18"/>
        <v>0</v>
      </c>
      <c r="AO29" s="1" t="str">
        <f ca="1">IF(A29=0,0,INDEX(OFFSET(Catégories!$D$21:$D$31,0,0,10,Catégories!$C$17),'Echantillon (10)'!C29,'Echantillon (10)'!B29))</f>
        <v>2.4 Papiers bureautiques</v>
      </c>
      <c r="AP29" s="38">
        <f t="shared" ca="1" si="4"/>
        <v>0</v>
      </c>
      <c r="AR29" s="19">
        <f t="shared" si="23"/>
        <v>8</v>
      </c>
      <c r="AS29" s="1" t="str">
        <f>IF(AR29=0,0,INDEX(Catégories!$D$20:$R$20,1,'Echantillon (10)'!AR29))</f>
        <v>8. Combustibles non classés</v>
      </c>
      <c r="AT29" s="38">
        <f t="shared" ca="1" si="19"/>
        <v>0</v>
      </c>
      <c r="AU29" s="19">
        <f t="shared" si="24"/>
        <v>8</v>
      </c>
      <c r="AV29" s="1" t="str">
        <f>IF(AU29=0,0,INDEX(Catégories!$D$20:$R$20,1,'Echantillon (10)'!AU29))</f>
        <v>8. Combustibles non classés</v>
      </c>
      <c r="AW29" s="40">
        <f t="shared" ref="AW29:AW43" ca="1" si="26">IF(SUM($K$22:$K$91)=0,0,SUMPRODUCT(($K$22:$K$91)*($B$22:$B$91=$BD29))/SUM($K$22:$K$91))</f>
        <v>0</v>
      </c>
      <c r="AX29" s="40"/>
      <c r="AY29" s="40">
        <f t="shared" ca="1" si="20"/>
        <v>0</v>
      </c>
      <c r="AZ29" s="7"/>
      <c r="BA29" s="9">
        <f t="shared" ca="1" si="5"/>
        <v>0</v>
      </c>
      <c r="BC29" s="10">
        <f t="shared" ca="1" si="6"/>
        <v>0</v>
      </c>
      <c r="BD29" s="19">
        <f t="shared" si="25"/>
        <v>8</v>
      </c>
      <c r="BE29" s="1" t="str">
        <f>IF(BD29=0,0,INDEX(Catégories!$D$20:$R$20,1,'Echantillon (10)'!BD29))</f>
        <v>8. Combustibles non classés</v>
      </c>
      <c r="BF29" s="38">
        <f t="shared" ca="1" si="21"/>
        <v>0</v>
      </c>
    </row>
    <row r="30" spans="1:59" ht="14.45" x14ac:dyDescent="0.3">
      <c r="A30" s="53">
        <f t="shared" ca="1" si="22"/>
        <v>9</v>
      </c>
      <c r="B30" s="19">
        <f ca="1">IF(A30=0,0,HLOOKUP(A30-1,OFFSET(Catégories!$D$18:$D$19,0,0,2,Catégories!$C$17),2,TRUE))</f>
        <v>2</v>
      </c>
      <c r="C30" s="19">
        <f ca="1">IF(A30=0,0,A30-OFFSET(Catégories!$D$18,0,B30-1,,))</f>
        <v>5</v>
      </c>
      <c r="F30" s="1" t="str">
        <f ca="1">IF(A30=0,0,INDEX(Catégories!$D$20:$R$20,1,'Echantillon (10)'!B30))</f>
        <v xml:space="preserve">2. Papiers </v>
      </c>
      <c r="G30" s="1" t="str">
        <f ca="1">IF(A30=0,0,INDEX(OFFSET(Catégories!$D$21:$D$31,0,0,10,Catégories!$C$17),'Echantillon (10)'!C30,'Echantillon (10)'!B30))</f>
        <v xml:space="preserve">2.5 Autres papiers </v>
      </c>
      <c r="I30" s="41">
        <v>0</v>
      </c>
      <c r="J30" s="41">
        <v>0</v>
      </c>
      <c r="K30" s="41">
        <f t="shared" si="7"/>
        <v>0</v>
      </c>
      <c r="L30" s="6"/>
      <c r="M30" s="38">
        <f t="shared" si="8"/>
        <v>0</v>
      </c>
      <c r="N30" s="38"/>
      <c r="O30" s="38">
        <f t="shared" si="9"/>
        <v>0</v>
      </c>
      <c r="Q30" s="41">
        <v>0</v>
      </c>
      <c r="R30" s="41">
        <v>0</v>
      </c>
      <c r="S30" s="41">
        <f t="shared" si="10"/>
        <v>0</v>
      </c>
      <c r="T30" s="6"/>
      <c r="U30" s="38">
        <f t="shared" si="11"/>
        <v>0</v>
      </c>
      <c r="V30" s="38"/>
      <c r="W30" s="38">
        <f t="shared" si="12"/>
        <v>0</v>
      </c>
      <c r="Y30" s="41">
        <v>0</v>
      </c>
      <c r="Z30" s="41">
        <v>0</v>
      </c>
      <c r="AA30" s="41">
        <f t="shared" si="13"/>
        <v>0</v>
      </c>
      <c r="AB30" s="6"/>
      <c r="AC30" s="38">
        <f t="shared" si="14"/>
        <v>0</v>
      </c>
      <c r="AD30" s="38"/>
      <c r="AE30" s="38">
        <f t="shared" si="15"/>
        <v>0</v>
      </c>
      <c r="AH30" s="41">
        <f t="shared" si="16"/>
        <v>0</v>
      </c>
      <c r="AI30" s="41">
        <f t="shared" si="2"/>
        <v>0</v>
      </c>
      <c r="AJ30" s="41">
        <f t="shared" si="3"/>
        <v>0</v>
      </c>
      <c r="AK30" s="41">
        <f t="shared" ca="1" si="17"/>
        <v>0</v>
      </c>
      <c r="AL30" s="38">
        <f t="shared" ca="1" si="18"/>
        <v>0</v>
      </c>
      <c r="AO30" s="1" t="str">
        <f ca="1">IF(A30=0,0,INDEX(OFFSET(Catégories!$D$21:$D$31,0,0,10,Catégories!$C$17),'Echantillon (10)'!C30,'Echantillon (10)'!B30))</f>
        <v xml:space="preserve">2.5 Autres papiers </v>
      </c>
      <c r="AP30" s="38">
        <f t="shared" ca="1" si="4"/>
        <v>0</v>
      </c>
      <c r="AR30" s="19">
        <f t="shared" si="23"/>
        <v>9</v>
      </c>
      <c r="AS30" s="1" t="str">
        <f>IF(AR30=0,0,INDEX(Catégories!$D$20:$R$20,1,'Echantillon (10)'!AR30))</f>
        <v>9. Verre</v>
      </c>
      <c r="AT30" s="38">
        <f t="shared" ca="1" si="19"/>
        <v>0</v>
      </c>
      <c r="AU30" s="19">
        <f t="shared" si="24"/>
        <v>9</v>
      </c>
      <c r="AV30" s="1" t="str">
        <f>IF(AU30=0,0,INDEX(Catégories!$D$20:$R$20,1,'Echantillon (10)'!AU30))</f>
        <v>9. Verre</v>
      </c>
      <c r="AW30" s="40">
        <f t="shared" ca="1" si="26"/>
        <v>0</v>
      </c>
      <c r="AX30" s="40"/>
      <c r="AY30" s="40">
        <f t="shared" ca="1" si="20"/>
        <v>0</v>
      </c>
      <c r="AZ30" s="7"/>
      <c r="BA30" s="9">
        <f t="shared" ca="1" si="5"/>
        <v>0</v>
      </c>
      <c r="BC30" s="10">
        <f t="shared" ca="1" si="6"/>
        <v>0</v>
      </c>
      <c r="BD30" s="19">
        <f t="shared" si="25"/>
        <v>9</v>
      </c>
      <c r="BE30" s="1" t="str">
        <f>IF(BD30=0,0,INDEX(Catégories!$D$20:$R$20,1,'Echantillon (10)'!BD30))</f>
        <v>9. Verre</v>
      </c>
      <c r="BF30" s="38">
        <f t="shared" ca="1" si="21"/>
        <v>0</v>
      </c>
    </row>
    <row r="31" spans="1:59" ht="14.45" x14ac:dyDescent="0.3">
      <c r="A31" s="53">
        <f t="shared" ca="1" si="22"/>
        <v>10</v>
      </c>
      <c r="B31" s="19">
        <f ca="1">IF(A31=0,0,HLOOKUP(A31-1,OFFSET(Catégories!$D$18:$D$19,0,0,2,Catégories!$C$17),2,TRUE))</f>
        <v>3</v>
      </c>
      <c r="C31" s="19">
        <f ca="1">IF(A31=0,0,A31-OFFSET(Catégories!$D$18,0,B31-1,,))</f>
        <v>1</v>
      </c>
      <c r="F31" s="1" t="str">
        <f ca="1">IF(A31=0,0,INDEX(Catégories!$D$20:$R$20,1,'Echantillon (10)'!B31))</f>
        <v xml:space="preserve">3. Cartons </v>
      </c>
      <c r="G31" s="1" t="str">
        <f ca="1">IF(A31=0,0,INDEX(OFFSET(Catégories!$D$21:$D$31,0,0,10,Catégories!$C$17),'Echantillon (10)'!C31,'Echantillon (10)'!B31))</f>
        <v xml:space="preserve">3.1 Emballages cartons plats </v>
      </c>
      <c r="I31" s="41">
        <v>0</v>
      </c>
      <c r="J31" s="41">
        <v>0</v>
      </c>
      <c r="K31" s="41">
        <f t="shared" si="7"/>
        <v>0</v>
      </c>
      <c r="L31" s="6"/>
      <c r="M31" s="38">
        <f t="shared" si="8"/>
        <v>0</v>
      </c>
      <c r="N31" s="38"/>
      <c r="O31" s="38">
        <f t="shared" si="9"/>
        <v>0</v>
      </c>
      <c r="Q31" s="41">
        <v>0</v>
      </c>
      <c r="R31" s="41">
        <v>0</v>
      </c>
      <c r="S31" s="41">
        <f t="shared" si="10"/>
        <v>0</v>
      </c>
      <c r="T31" s="6"/>
      <c r="U31" s="38">
        <f t="shared" si="11"/>
        <v>0</v>
      </c>
      <c r="V31" s="38"/>
      <c r="W31" s="38">
        <f t="shared" si="12"/>
        <v>0</v>
      </c>
      <c r="Y31" s="41">
        <v>0</v>
      </c>
      <c r="Z31" s="41">
        <v>0</v>
      </c>
      <c r="AA31" s="41">
        <f t="shared" si="13"/>
        <v>0</v>
      </c>
      <c r="AB31" s="6"/>
      <c r="AC31" s="38">
        <f t="shared" si="14"/>
        <v>0</v>
      </c>
      <c r="AD31" s="38"/>
      <c r="AE31" s="38">
        <f t="shared" si="15"/>
        <v>0</v>
      </c>
      <c r="AH31" s="41">
        <f t="shared" si="16"/>
        <v>0</v>
      </c>
      <c r="AI31" s="41">
        <f t="shared" si="2"/>
        <v>0</v>
      </c>
      <c r="AJ31" s="41">
        <f t="shared" si="3"/>
        <v>0</v>
      </c>
      <c r="AK31" s="41">
        <f t="shared" ca="1" si="17"/>
        <v>0</v>
      </c>
      <c r="AL31" s="38">
        <f t="shared" ca="1" si="18"/>
        <v>0</v>
      </c>
      <c r="AO31" s="1" t="str">
        <f ca="1">IF(A31=0,0,INDEX(OFFSET(Catégories!$D$21:$D$31,0,0,10,Catégories!$C$17),'Echantillon (10)'!C31,'Echantillon (10)'!B31))</f>
        <v xml:space="preserve">3.1 Emballages cartons plats </v>
      </c>
      <c r="AP31" s="38">
        <f t="shared" ca="1" si="4"/>
        <v>0</v>
      </c>
      <c r="AR31" s="19">
        <f t="shared" si="23"/>
        <v>10</v>
      </c>
      <c r="AS31" s="1" t="str">
        <f>IF(AR31=0,0,INDEX(Catégories!$D$20:$R$20,1,'Echantillon (10)'!AR31))</f>
        <v>10. Métaux</v>
      </c>
      <c r="AT31" s="38">
        <f t="shared" ca="1" si="19"/>
        <v>0</v>
      </c>
      <c r="AU31" s="19">
        <f t="shared" si="24"/>
        <v>10</v>
      </c>
      <c r="AV31" s="1" t="str">
        <f>IF(AU31=0,0,INDEX(Catégories!$D$20:$R$20,1,'Echantillon (10)'!AU31))</f>
        <v>10. Métaux</v>
      </c>
      <c r="AW31" s="40">
        <f t="shared" ca="1" si="26"/>
        <v>0</v>
      </c>
      <c r="AX31" s="40"/>
      <c r="AY31" s="40">
        <f t="shared" ca="1" si="20"/>
        <v>0</v>
      </c>
      <c r="AZ31" s="7"/>
      <c r="BA31" s="9">
        <f t="shared" ca="1" si="5"/>
        <v>0</v>
      </c>
      <c r="BC31" s="10">
        <f t="shared" ca="1" si="6"/>
        <v>0</v>
      </c>
      <c r="BD31" s="19">
        <f t="shared" si="25"/>
        <v>10</v>
      </c>
      <c r="BE31" s="1" t="str">
        <f>IF(BD31=0,0,INDEX(Catégories!$D$20:$R$20,1,'Echantillon (10)'!BD31))</f>
        <v>10. Métaux</v>
      </c>
      <c r="BF31" s="38">
        <f t="shared" ca="1" si="21"/>
        <v>0</v>
      </c>
    </row>
    <row r="32" spans="1:59" x14ac:dyDescent="0.3">
      <c r="A32" s="53">
        <f t="shared" ca="1" si="22"/>
        <v>11</v>
      </c>
      <c r="B32" s="19">
        <f ca="1">IF(A32=0,0,HLOOKUP(A32-1,OFFSET(Catégories!$D$18:$D$19,0,0,2,Catégories!$C$17),2,TRUE))</f>
        <v>3</v>
      </c>
      <c r="C32" s="19">
        <f ca="1">IF(A32=0,0,A32-OFFSET(Catégories!$D$18,0,B32-1,,))</f>
        <v>2</v>
      </c>
      <c r="F32" s="1" t="str">
        <f ca="1">IF(A32=0,0,INDEX(Catégories!$D$20:$R$20,1,'Echantillon (10)'!B32))</f>
        <v xml:space="preserve">3. Cartons </v>
      </c>
      <c r="G32" s="1" t="str">
        <f ca="1">IF(A32=0,0,INDEX(OFFSET(Catégories!$D$21:$D$31,0,0,10,Catégories!$C$17),'Echantillon (10)'!C32,'Echantillon (10)'!B32))</f>
        <v>3.2 Emballages cartons ondulés</v>
      </c>
      <c r="I32" s="41">
        <v>0</v>
      </c>
      <c r="J32" s="41">
        <v>0</v>
      </c>
      <c r="K32" s="41">
        <f t="shared" si="7"/>
        <v>0</v>
      </c>
      <c r="L32" s="6"/>
      <c r="M32" s="38">
        <f t="shared" si="8"/>
        <v>0</v>
      </c>
      <c r="N32" s="38"/>
      <c r="O32" s="38">
        <f t="shared" si="9"/>
        <v>0</v>
      </c>
      <c r="Q32" s="41">
        <v>0</v>
      </c>
      <c r="R32" s="41">
        <v>0</v>
      </c>
      <c r="S32" s="41">
        <f t="shared" si="10"/>
        <v>0</v>
      </c>
      <c r="T32" s="6"/>
      <c r="U32" s="38">
        <f t="shared" si="11"/>
        <v>0</v>
      </c>
      <c r="V32" s="38"/>
      <c r="W32" s="38">
        <f t="shared" si="12"/>
        <v>0</v>
      </c>
      <c r="Y32" s="41">
        <v>0</v>
      </c>
      <c r="Z32" s="41">
        <v>0</v>
      </c>
      <c r="AA32" s="41">
        <f t="shared" si="13"/>
        <v>0</v>
      </c>
      <c r="AB32" s="6"/>
      <c r="AC32" s="38">
        <f t="shared" si="14"/>
        <v>0</v>
      </c>
      <c r="AD32" s="38"/>
      <c r="AE32" s="38">
        <f t="shared" si="15"/>
        <v>0</v>
      </c>
      <c r="AH32" s="41">
        <f t="shared" si="16"/>
        <v>0</v>
      </c>
      <c r="AI32" s="41">
        <f t="shared" si="2"/>
        <v>0</v>
      </c>
      <c r="AJ32" s="41">
        <f t="shared" si="3"/>
        <v>0</v>
      </c>
      <c r="AK32" s="41">
        <f t="shared" ca="1" si="17"/>
        <v>0</v>
      </c>
      <c r="AL32" s="38">
        <f t="shared" ca="1" si="18"/>
        <v>0</v>
      </c>
      <c r="AO32" s="1" t="str">
        <f ca="1">IF(A32=0,0,INDEX(OFFSET(Catégories!$D$21:$D$31,0,0,10,Catégories!$C$17),'Echantillon (10)'!C32,'Echantillon (10)'!B32))</f>
        <v>3.2 Emballages cartons ondulés</v>
      </c>
      <c r="AP32" s="38">
        <f t="shared" ca="1" si="4"/>
        <v>0</v>
      </c>
      <c r="AR32" s="19">
        <f t="shared" si="23"/>
        <v>11</v>
      </c>
      <c r="AS32" s="1" t="str">
        <f>IF(AR32=0,0,INDEX(Catégories!$D$20:$R$20,1,'Echantillon (10)'!AR32))</f>
        <v>11. incombustibles non classés</v>
      </c>
      <c r="AT32" s="38">
        <f t="shared" ca="1" si="19"/>
        <v>0</v>
      </c>
      <c r="AU32" s="19">
        <f t="shared" si="24"/>
        <v>11</v>
      </c>
      <c r="AV32" s="1" t="str">
        <f>IF(AU32=0,0,INDEX(Catégories!$D$20:$R$20,1,'Echantillon (10)'!AU32))</f>
        <v>11. incombustibles non classés</v>
      </c>
      <c r="AW32" s="40">
        <f t="shared" ca="1" si="26"/>
        <v>0</v>
      </c>
      <c r="AX32" s="40"/>
      <c r="AY32" s="40">
        <f t="shared" ca="1" si="20"/>
        <v>0</v>
      </c>
      <c r="AZ32" s="7"/>
      <c r="BA32" s="9">
        <f t="shared" ca="1" si="5"/>
        <v>0</v>
      </c>
      <c r="BC32" s="10">
        <f t="shared" ca="1" si="6"/>
        <v>0</v>
      </c>
      <c r="BD32" s="19">
        <f t="shared" si="25"/>
        <v>11</v>
      </c>
      <c r="BE32" s="1" t="str">
        <f>IF(BD32=0,0,INDEX(Catégories!$D$20:$R$20,1,'Echantillon (10)'!BD32))</f>
        <v>11. incombustibles non classés</v>
      </c>
      <c r="BF32" s="38">
        <f t="shared" ca="1" si="21"/>
        <v>0</v>
      </c>
    </row>
    <row r="33" spans="1:58" x14ac:dyDescent="0.3">
      <c r="A33" s="53">
        <f t="shared" ca="1" si="22"/>
        <v>12</v>
      </c>
      <c r="B33" s="19">
        <f ca="1">IF(A33=0,0,HLOOKUP(A33-1,OFFSET(Catégories!$D$18:$D$19,0,0,2,Catégories!$C$17),2,TRUE))</f>
        <v>3</v>
      </c>
      <c r="C33" s="19">
        <f ca="1">IF(A33=0,0,A33-OFFSET(Catégories!$D$18,0,B33-1,,))</f>
        <v>3</v>
      </c>
      <c r="F33" s="1" t="str">
        <f ca="1">IF(A33=0,0,INDEX(Catégories!$D$20:$R$20,1,'Echantillon (10)'!B33))</f>
        <v xml:space="preserve">3. Cartons </v>
      </c>
      <c r="G33" s="1" t="str">
        <f ca="1">IF(A33=0,0,INDEX(OFFSET(Catégories!$D$21:$D$31,0,0,10,Catégories!$C$17),'Echantillon (10)'!C33,'Echantillon (10)'!B33))</f>
        <v xml:space="preserve">3.3 Autres cartons </v>
      </c>
      <c r="I33" s="41">
        <v>0</v>
      </c>
      <c r="J33" s="41">
        <v>0</v>
      </c>
      <c r="K33" s="41">
        <f t="shared" si="7"/>
        <v>0</v>
      </c>
      <c r="L33" s="6"/>
      <c r="M33" s="38">
        <f t="shared" si="8"/>
        <v>0</v>
      </c>
      <c r="N33" s="38"/>
      <c r="O33" s="38">
        <f t="shared" si="9"/>
        <v>0</v>
      </c>
      <c r="Q33" s="41">
        <v>0</v>
      </c>
      <c r="R33" s="41">
        <v>0</v>
      </c>
      <c r="S33" s="41">
        <f t="shared" si="10"/>
        <v>0</v>
      </c>
      <c r="T33" s="6"/>
      <c r="U33" s="38">
        <f t="shared" si="11"/>
        <v>0</v>
      </c>
      <c r="V33" s="38"/>
      <c r="W33" s="38">
        <f t="shared" si="12"/>
        <v>0</v>
      </c>
      <c r="Y33" s="41">
        <v>0</v>
      </c>
      <c r="Z33" s="41">
        <v>0</v>
      </c>
      <c r="AA33" s="41">
        <f t="shared" si="13"/>
        <v>0</v>
      </c>
      <c r="AB33" s="6"/>
      <c r="AC33" s="38">
        <f t="shared" si="14"/>
        <v>0</v>
      </c>
      <c r="AD33" s="38"/>
      <c r="AE33" s="38">
        <f t="shared" si="15"/>
        <v>0</v>
      </c>
      <c r="AH33" s="41">
        <f t="shared" si="16"/>
        <v>0</v>
      </c>
      <c r="AI33" s="41">
        <f t="shared" si="2"/>
        <v>0</v>
      </c>
      <c r="AJ33" s="41">
        <f t="shared" si="3"/>
        <v>0</v>
      </c>
      <c r="AK33" s="41">
        <f t="shared" ca="1" si="17"/>
        <v>0</v>
      </c>
      <c r="AL33" s="38">
        <f t="shared" ca="1" si="18"/>
        <v>0</v>
      </c>
      <c r="AO33" s="1" t="str">
        <f ca="1">IF(A33=0,0,INDEX(OFFSET(Catégories!$D$21:$D$31,0,0,10,Catégories!$C$17),'Echantillon (10)'!C33,'Echantillon (10)'!B33))</f>
        <v xml:space="preserve">3.3 Autres cartons </v>
      </c>
      <c r="AP33" s="38">
        <f t="shared" ca="1" si="4"/>
        <v>0</v>
      </c>
      <c r="AR33" s="19">
        <f t="shared" si="23"/>
        <v>12</v>
      </c>
      <c r="AS33" s="1" t="str">
        <f>IF(AR33=0,0,INDEX(Catégories!$D$20:$R$20,1,'Echantillon (10)'!AR33))</f>
        <v>12. Déchets
 dangereux</v>
      </c>
      <c r="AT33" s="38">
        <f t="shared" ca="1" si="19"/>
        <v>0</v>
      </c>
      <c r="AU33" s="19">
        <f t="shared" si="24"/>
        <v>12</v>
      </c>
      <c r="AV33" s="1" t="str">
        <f>IF(AU33=0,0,INDEX(Catégories!$D$20:$R$20,1,'Echantillon (10)'!AU33))</f>
        <v>12. Déchets
 dangereux</v>
      </c>
      <c r="AW33" s="40">
        <f t="shared" ca="1" si="26"/>
        <v>0</v>
      </c>
      <c r="AX33" s="40"/>
      <c r="AY33" s="40">
        <f t="shared" ca="1" si="20"/>
        <v>0</v>
      </c>
      <c r="AZ33" s="7"/>
      <c r="BA33" s="9">
        <f t="shared" ca="1" si="5"/>
        <v>0</v>
      </c>
      <c r="BC33" s="10">
        <f t="shared" ca="1" si="6"/>
        <v>0</v>
      </c>
      <c r="BD33" s="19">
        <f t="shared" si="25"/>
        <v>12</v>
      </c>
      <c r="BE33" s="1" t="str">
        <f>IF(BD33=0,0,INDEX(Catégories!$D$20:$R$20,1,'Echantillon (10)'!BD33))</f>
        <v>12. Déchets
 dangereux</v>
      </c>
      <c r="BF33" s="38">
        <f t="shared" ca="1" si="21"/>
        <v>0</v>
      </c>
    </row>
    <row r="34" spans="1:58" x14ac:dyDescent="0.3">
      <c r="A34" s="53">
        <f t="shared" ca="1" si="22"/>
        <v>13</v>
      </c>
      <c r="B34" s="19">
        <f ca="1">IF(A34=0,0,HLOOKUP(A34-1,OFFSET(Catégories!$D$18:$D$19,0,0,2,Catégories!$C$17),2,TRUE))</f>
        <v>4</v>
      </c>
      <c r="C34" s="19">
        <f ca="1">IF(A34=0,0,A34-OFFSET(Catégories!$D$18,0,B34-1,,))</f>
        <v>1</v>
      </c>
      <c r="F34" s="1" t="str">
        <f ca="1">IF(A34=0,0,INDEX(Catégories!$D$20:$R$20,1,'Echantillon (10)'!B34))</f>
        <v>4. Composites</v>
      </c>
      <c r="G34" s="1" t="str">
        <f ca="1">IF(A34=0,0,INDEX(OFFSET(Catégories!$D$21:$D$31,0,0,10,Catégories!$C$17),'Echantillon (10)'!C34,'Echantillon (10)'!B34))</f>
        <v>4.1 Composites ELA</v>
      </c>
      <c r="I34" s="41">
        <v>0</v>
      </c>
      <c r="J34" s="41">
        <v>0</v>
      </c>
      <c r="K34" s="41">
        <f t="shared" si="7"/>
        <v>0</v>
      </c>
      <c r="L34" s="6"/>
      <c r="M34" s="38">
        <f t="shared" si="8"/>
        <v>0</v>
      </c>
      <c r="N34" s="38"/>
      <c r="O34" s="38">
        <f t="shared" si="9"/>
        <v>0</v>
      </c>
      <c r="Q34" s="41">
        <v>0</v>
      </c>
      <c r="R34" s="41">
        <v>0</v>
      </c>
      <c r="S34" s="41">
        <f t="shared" si="10"/>
        <v>0</v>
      </c>
      <c r="T34" s="6"/>
      <c r="U34" s="38">
        <f t="shared" si="11"/>
        <v>0</v>
      </c>
      <c r="V34" s="38"/>
      <c r="W34" s="38">
        <f t="shared" si="12"/>
        <v>0</v>
      </c>
      <c r="Y34" s="41">
        <v>0</v>
      </c>
      <c r="Z34" s="41">
        <v>0</v>
      </c>
      <c r="AA34" s="41">
        <f t="shared" si="13"/>
        <v>0</v>
      </c>
      <c r="AB34" s="6"/>
      <c r="AC34" s="38">
        <f t="shared" si="14"/>
        <v>0</v>
      </c>
      <c r="AD34" s="38"/>
      <c r="AE34" s="38">
        <f t="shared" si="15"/>
        <v>0</v>
      </c>
      <c r="AH34" s="41">
        <f t="shared" si="16"/>
        <v>0</v>
      </c>
      <c r="AI34" s="41">
        <f t="shared" si="2"/>
        <v>0</v>
      </c>
      <c r="AJ34" s="41">
        <f t="shared" si="3"/>
        <v>0</v>
      </c>
      <c r="AK34" s="41">
        <f t="shared" ca="1" si="17"/>
        <v>0</v>
      </c>
      <c r="AL34" s="38">
        <f t="shared" ca="1" si="18"/>
        <v>0</v>
      </c>
      <c r="AO34" s="1" t="str">
        <f ca="1">IF(A34=0,0,INDEX(OFFSET(Catégories!$D$21:$D$31,0,0,10,Catégories!$C$17),'Echantillon (10)'!C34,'Echantillon (10)'!B34))</f>
        <v>4.1 Composites ELA</v>
      </c>
      <c r="AP34" s="38">
        <f t="shared" ca="1" si="4"/>
        <v>0</v>
      </c>
      <c r="AR34" s="19">
        <f t="shared" si="23"/>
        <v>13</v>
      </c>
      <c r="AS34" s="1" t="str">
        <f>IF(AR34=0,0,INDEX(Catégories!$D$20:$R$20,1,'Echantillon (10)'!AR34))</f>
        <v>13. Fines</v>
      </c>
      <c r="AT34" s="38">
        <f t="shared" ca="1" si="19"/>
        <v>0.26930909090909094</v>
      </c>
      <c r="AU34" s="19">
        <f t="shared" si="24"/>
        <v>13</v>
      </c>
      <c r="AV34" s="1" t="str">
        <f>IF(AU34=0,0,INDEX(Catégories!$D$20:$R$20,1,'Echantillon (10)'!AU34))</f>
        <v>13. Fines</v>
      </c>
      <c r="AW34" s="40">
        <f t="shared" ca="1" si="26"/>
        <v>0</v>
      </c>
      <c r="AX34" s="40"/>
      <c r="AY34" s="40">
        <f t="shared" ca="1" si="20"/>
        <v>0</v>
      </c>
      <c r="AZ34" s="7"/>
      <c r="BA34" s="9">
        <f t="shared" ca="1" si="5"/>
        <v>0</v>
      </c>
      <c r="BC34" s="10">
        <f t="shared" si="6"/>
        <v>21.16</v>
      </c>
      <c r="BD34" s="19">
        <f t="shared" si="25"/>
        <v>13</v>
      </c>
      <c r="BE34" s="1" t="str">
        <f>IF(BD34=0,0,INDEX(Catégories!$D$20:$R$20,1,'Echantillon (10)'!BD34))</f>
        <v>13. Fines</v>
      </c>
      <c r="BF34" s="38">
        <f t="shared" ca="1" si="21"/>
        <v>3.8472727272727283E-2</v>
      </c>
    </row>
    <row r="35" spans="1:58" x14ac:dyDescent="0.3">
      <c r="A35" s="53">
        <f t="shared" ca="1" si="22"/>
        <v>14</v>
      </c>
      <c r="B35" s="19">
        <f ca="1">IF(A35=0,0,HLOOKUP(A35-1,OFFSET(Catégories!$D$18:$D$19,0,0,2,Catégories!$C$17),2,TRUE))</f>
        <v>4</v>
      </c>
      <c r="C35" s="19">
        <f ca="1">IF(A35=0,0,A35-OFFSET(Catégories!$D$18,0,B35-1,,))</f>
        <v>2</v>
      </c>
      <c r="F35" s="1" t="str">
        <f ca="1">IF(A35=0,0,INDEX(Catégories!$D$20:$R$20,1,'Echantillon (10)'!B35))</f>
        <v>4. Composites</v>
      </c>
      <c r="G35" s="1" t="str">
        <f ca="1">IF(A35=0,0,INDEX(OFFSET(Catégories!$D$21:$D$31,0,0,10,Catégories!$C$17),'Echantillon (10)'!C35,'Echantillon (10)'!B35))</f>
        <v>4.2 PAM</v>
      </c>
      <c r="I35" s="41">
        <v>0</v>
      </c>
      <c r="J35" s="41">
        <v>0</v>
      </c>
      <c r="K35" s="41">
        <f t="shared" si="7"/>
        <v>0</v>
      </c>
      <c r="L35" s="6"/>
      <c r="M35" s="38">
        <f t="shared" si="8"/>
        <v>0</v>
      </c>
      <c r="N35" s="38"/>
      <c r="O35" s="38">
        <f t="shared" si="9"/>
        <v>0</v>
      </c>
      <c r="Q35" s="41">
        <v>0</v>
      </c>
      <c r="R35" s="41">
        <v>0</v>
      </c>
      <c r="S35" s="41">
        <f t="shared" si="10"/>
        <v>0</v>
      </c>
      <c r="T35" s="6"/>
      <c r="U35" s="38">
        <f t="shared" si="11"/>
        <v>0</v>
      </c>
      <c r="V35" s="38"/>
      <c r="W35" s="38">
        <f t="shared" si="12"/>
        <v>0</v>
      </c>
      <c r="Y35" s="41">
        <v>0</v>
      </c>
      <c r="Z35" s="41">
        <v>0</v>
      </c>
      <c r="AA35" s="41">
        <f t="shared" si="13"/>
        <v>0</v>
      </c>
      <c r="AB35" s="6"/>
      <c r="AC35" s="38">
        <f t="shared" si="14"/>
        <v>0</v>
      </c>
      <c r="AD35" s="38"/>
      <c r="AE35" s="38">
        <f t="shared" si="15"/>
        <v>0</v>
      </c>
      <c r="AH35" s="41">
        <f t="shared" si="16"/>
        <v>0</v>
      </c>
      <c r="AI35" s="41">
        <f t="shared" si="2"/>
        <v>0</v>
      </c>
      <c r="AJ35" s="41">
        <f t="shared" si="3"/>
        <v>0</v>
      </c>
      <c r="AK35" s="41">
        <f t="shared" ca="1" si="17"/>
        <v>0</v>
      </c>
      <c r="AL35" s="38">
        <f t="shared" ca="1" si="18"/>
        <v>0</v>
      </c>
      <c r="AO35" s="1" t="str">
        <f ca="1">IF(A35=0,0,INDEX(OFFSET(Catégories!$D$21:$D$31,0,0,10,Catégories!$C$17),'Echantillon (10)'!C35,'Echantillon (10)'!B35))</f>
        <v>4.2 PAM</v>
      </c>
      <c r="AP35" s="38">
        <f t="shared" ca="1" si="4"/>
        <v>0</v>
      </c>
      <c r="AR35" s="19">
        <f t="shared" si="23"/>
        <v>0</v>
      </c>
      <c r="AS35" s="1">
        <f>IF(AR35=0,0,INDEX(Catégories!$D$20:$R$20,1,'Echantillon (10)'!AR35))</f>
        <v>0</v>
      </c>
      <c r="AT35" s="38">
        <f t="shared" ca="1" si="19"/>
        <v>0</v>
      </c>
      <c r="AU35" s="19">
        <f t="shared" si="24"/>
        <v>0</v>
      </c>
      <c r="AV35" s="1">
        <f>IF(AU35=0,0,INDEX(Catégories!$D$20:$R$20,1,'Echantillon (10)'!AU35))</f>
        <v>0</v>
      </c>
      <c r="AW35" s="38">
        <f t="shared" ca="1" si="26"/>
        <v>0</v>
      </c>
      <c r="AX35" s="38"/>
      <c r="AY35" s="40">
        <f t="shared" ca="1" si="20"/>
        <v>0</v>
      </c>
      <c r="AZ35" s="7"/>
      <c r="BA35" s="9">
        <f t="shared" ca="1" si="5"/>
        <v>0</v>
      </c>
      <c r="BC35" s="10">
        <f t="shared" ca="1" si="6"/>
        <v>0</v>
      </c>
      <c r="BD35" s="19">
        <f t="shared" si="25"/>
        <v>0</v>
      </c>
      <c r="BE35" s="1">
        <f>IF(BD35=0,0,INDEX(Catégories!$D$20:$R$20,1,'Echantillon (10)'!BD35))</f>
        <v>0</v>
      </c>
      <c r="BF35" s="38">
        <f t="shared" ca="1" si="21"/>
        <v>0</v>
      </c>
    </row>
    <row r="36" spans="1:58" x14ac:dyDescent="0.3">
      <c r="A36" s="53">
        <f t="shared" ca="1" si="22"/>
        <v>15</v>
      </c>
      <c r="B36" s="19">
        <f ca="1">IF(A36=0,0,HLOOKUP(A36-1,OFFSET(Catégories!$D$18:$D$19,0,0,2,Catégories!$C$17),2,TRUE))</f>
        <v>4</v>
      </c>
      <c r="C36" s="19">
        <f ca="1">IF(A36=0,0,A36-OFFSET(Catégories!$D$18,0,B36-1,,))</f>
        <v>3</v>
      </c>
      <c r="F36" s="1" t="str">
        <f ca="1">IF(A36=0,0,INDEX(Catégories!$D$20:$R$20,1,'Echantillon (10)'!B36))</f>
        <v>4. Composites</v>
      </c>
      <c r="G36" s="1" t="str">
        <f ca="1">IF(A36=0,0,INDEX(OFFSET(Catégories!$D$21:$D$31,0,0,10,Catégories!$C$17),'Echantillon (10)'!C36,'Echantillon (10)'!B36))</f>
        <v>4.3 Autres emballages composites</v>
      </c>
      <c r="I36" s="41">
        <v>0</v>
      </c>
      <c r="J36" s="41">
        <v>0</v>
      </c>
      <c r="K36" s="41">
        <f t="shared" si="7"/>
        <v>0</v>
      </c>
      <c r="L36" s="6"/>
      <c r="M36" s="38">
        <f t="shared" si="8"/>
        <v>0</v>
      </c>
      <c r="N36" s="38"/>
      <c r="O36" s="38">
        <f t="shared" si="9"/>
        <v>0</v>
      </c>
      <c r="Q36" s="41">
        <v>0</v>
      </c>
      <c r="R36" s="41">
        <v>0</v>
      </c>
      <c r="S36" s="41">
        <f t="shared" si="10"/>
        <v>0</v>
      </c>
      <c r="T36" s="6"/>
      <c r="U36" s="38">
        <f t="shared" si="11"/>
        <v>0</v>
      </c>
      <c r="V36" s="38"/>
      <c r="W36" s="38">
        <f t="shared" si="12"/>
        <v>0</v>
      </c>
      <c r="Y36" s="41">
        <v>0</v>
      </c>
      <c r="Z36" s="41">
        <v>0</v>
      </c>
      <c r="AA36" s="41">
        <f t="shared" si="13"/>
        <v>0</v>
      </c>
      <c r="AB36" s="6"/>
      <c r="AC36" s="38">
        <f t="shared" si="14"/>
        <v>0</v>
      </c>
      <c r="AD36" s="38"/>
      <c r="AE36" s="38">
        <f t="shared" si="15"/>
        <v>0</v>
      </c>
      <c r="AH36" s="41">
        <f t="shared" si="16"/>
        <v>0</v>
      </c>
      <c r="AI36" s="41">
        <f t="shared" si="2"/>
        <v>0</v>
      </c>
      <c r="AJ36" s="41">
        <f t="shared" si="3"/>
        <v>0</v>
      </c>
      <c r="AK36" s="41">
        <f t="shared" ca="1" si="17"/>
        <v>0</v>
      </c>
      <c r="AL36" s="38">
        <f t="shared" ca="1" si="18"/>
        <v>0</v>
      </c>
      <c r="AO36" s="1" t="str">
        <f ca="1">IF(A36=0,0,INDEX(OFFSET(Catégories!$D$21:$D$31,0,0,10,Catégories!$C$17),'Echantillon (10)'!C36,'Echantillon (10)'!B36))</f>
        <v>4.3 Autres emballages composites</v>
      </c>
      <c r="AP36" s="38">
        <f t="shared" ca="1" si="4"/>
        <v>0</v>
      </c>
      <c r="AR36" s="19">
        <f t="shared" si="23"/>
        <v>0</v>
      </c>
      <c r="AS36" s="1">
        <f>IF(AR36=0,0,INDEX(Catégories!$D$20:$R$20,1,'Echantillon (10)'!AR36))</f>
        <v>0</v>
      </c>
      <c r="AT36" s="38">
        <f t="shared" ca="1" si="19"/>
        <v>0</v>
      </c>
      <c r="AU36" s="19">
        <f t="shared" si="24"/>
        <v>0</v>
      </c>
      <c r="AV36" s="1">
        <f>IF(AU36=0,0,INDEX(Catégories!$D$20:$R$20,1,'Echantillon (10)'!AU36))</f>
        <v>0</v>
      </c>
      <c r="AW36" s="38">
        <f t="shared" ca="1" si="26"/>
        <v>0</v>
      </c>
      <c r="AX36" s="38"/>
      <c r="AY36" s="40">
        <f t="shared" ca="1" si="20"/>
        <v>0</v>
      </c>
      <c r="AZ36" s="7"/>
      <c r="BA36" s="9">
        <f t="shared" ca="1" si="5"/>
        <v>0</v>
      </c>
      <c r="BC36" s="10">
        <f t="shared" ca="1" si="6"/>
        <v>0</v>
      </c>
      <c r="BD36" s="19">
        <f t="shared" si="25"/>
        <v>0</v>
      </c>
      <c r="BE36" s="1">
        <f>IF(BD36=0,0,INDEX(Catégories!$D$20:$R$20,1,'Echantillon (10)'!BD36))</f>
        <v>0</v>
      </c>
      <c r="BF36" s="38">
        <f t="shared" ca="1" si="21"/>
        <v>0</v>
      </c>
    </row>
    <row r="37" spans="1:58" x14ac:dyDescent="0.3">
      <c r="A37" s="53">
        <f t="shared" ca="1" si="22"/>
        <v>16</v>
      </c>
      <c r="B37" s="19">
        <f ca="1">IF(A37=0,0,HLOOKUP(A37-1,OFFSET(Catégories!$D$18:$D$19,0,0,2,Catégories!$C$17),2,TRUE))</f>
        <v>5</v>
      </c>
      <c r="C37" s="19">
        <f ca="1">IF(A37=0,0,A37-OFFSET(Catégories!$D$18,0,B37-1,,))</f>
        <v>1</v>
      </c>
      <c r="F37" s="1" t="str">
        <f ca="1">IF(A37=0,0,INDEX(Catégories!$D$20:$R$20,1,'Echantillon (10)'!B37))</f>
        <v xml:space="preserve">5. Textiles </v>
      </c>
      <c r="G37" s="1" t="str">
        <f ca="1">IF(A37=0,0,INDEX(OFFSET(Catégories!$D$21:$D$31,0,0,10,Catégories!$C$17),'Echantillon (10)'!C37,'Echantillon (10)'!B37))</f>
        <v>5. Textiles</v>
      </c>
      <c r="I37" s="41">
        <v>0</v>
      </c>
      <c r="J37" s="41">
        <v>0</v>
      </c>
      <c r="K37" s="41">
        <f t="shared" si="7"/>
        <v>0</v>
      </c>
      <c r="L37" s="6"/>
      <c r="M37" s="38">
        <f t="shared" si="8"/>
        <v>0</v>
      </c>
      <c r="N37" s="38"/>
      <c r="O37" s="38">
        <f t="shared" si="9"/>
        <v>0</v>
      </c>
      <c r="Q37" s="41">
        <v>0</v>
      </c>
      <c r="R37" s="41">
        <v>0</v>
      </c>
      <c r="S37" s="41">
        <f t="shared" si="10"/>
        <v>0</v>
      </c>
      <c r="T37" s="6"/>
      <c r="U37" s="38">
        <f t="shared" si="11"/>
        <v>0</v>
      </c>
      <c r="V37" s="38"/>
      <c r="W37" s="38">
        <f t="shared" si="12"/>
        <v>0</v>
      </c>
      <c r="Y37" s="41">
        <v>0</v>
      </c>
      <c r="Z37" s="41">
        <v>0</v>
      </c>
      <c r="AA37" s="41">
        <f t="shared" si="13"/>
        <v>0</v>
      </c>
      <c r="AB37" s="6"/>
      <c r="AC37" s="38">
        <f t="shared" si="14"/>
        <v>0</v>
      </c>
      <c r="AD37" s="38"/>
      <c r="AE37" s="38">
        <f t="shared" si="15"/>
        <v>0</v>
      </c>
      <c r="AH37" s="41">
        <f t="shared" si="16"/>
        <v>0</v>
      </c>
      <c r="AI37" s="41">
        <f t="shared" si="2"/>
        <v>0</v>
      </c>
      <c r="AJ37" s="41">
        <f t="shared" si="3"/>
        <v>0</v>
      </c>
      <c r="AK37" s="41">
        <f t="shared" ca="1" si="17"/>
        <v>0</v>
      </c>
      <c r="AL37" s="38">
        <f t="shared" ca="1" si="18"/>
        <v>0</v>
      </c>
      <c r="AO37" s="1" t="str">
        <f ca="1">IF(A37=0,0,INDEX(OFFSET(Catégories!$D$21:$D$31,0,0,10,Catégories!$C$17),'Echantillon (10)'!C37,'Echantillon (10)'!B37))</f>
        <v>5. Textiles</v>
      </c>
      <c r="AP37" s="38">
        <f t="shared" ca="1" si="4"/>
        <v>0</v>
      </c>
      <c r="AR37" s="19">
        <f t="shared" si="23"/>
        <v>0</v>
      </c>
      <c r="AS37" s="1">
        <f>IF(AR37=0,0,INDEX(Catégories!$D$20:$R$20,1,'Echantillon (10)'!AR37))</f>
        <v>0</v>
      </c>
      <c r="AT37" s="38">
        <f t="shared" ca="1" si="19"/>
        <v>0</v>
      </c>
      <c r="AU37" s="19">
        <f t="shared" si="24"/>
        <v>0</v>
      </c>
      <c r="AV37" s="1">
        <f>IF(AU37=0,0,INDEX(Catégories!$D$20:$R$20,1,'Echantillon (10)'!AU37))</f>
        <v>0</v>
      </c>
      <c r="AW37" s="38">
        <f t="shared" ca="1" si="26"/>
        <v>0</v>
      </c>
      <c r="AX37" s="38"/>
      <c r="AY37" s="40">
        <f t="shared" ca="1" si="20"/>
        <v>0</v>
      </c>
      <c r="AZ37" s="7"/>
      <c r="BA37" s="9">
        <f t="shared" ca="1" si="5"/>
        <v>0</v>
      </c>
      <c r="BC37" s="10">
        <f t="shared" ca="1" si="6"/>
        <v>0</v>
      </c>
      <c r="BD37" s="19">
        <f t="shared" si="25"/>
        <v>0</v>
      </c>
      <c r="BE37" s="1">
        <f>IF(BD37=0,0,INDEX(Catégories!$D$20:$R$20,1,'Echantillon (10)'!BD37))</f>
        <v>0</v>
      </c>
      <c r="BF37" s="38">
        <f t="shared" ca="1" si="21"/>
        <v>0</v>
      </c>
    </row>
    <row r="38" spans="1:58" x14ac:dyDescent="0.3">
      <c r="A38" s="53">
        <f t="shared" ca="1" si="22"/>
        <v>17</v>
      </c>
      <c r="B38" s="19">
        <f ca="1">IF(A38=0,0,HLOOKUP(A38-1,OFFSET(Catégories!$D$18:$D$19,0,0,2,Catégories!$C$17),2,TRUE))</f>
        <v>6</v>
      </c>
      <c r="C38" s="19">
        <f ca="1">IF(A38=0,0,A38-OFFSET(Catégories!$D$18,0,B38-1,,))</f>
        <v>1</v>
      </c>
      <c r="F38" s="1" t="str">
        <f ca="1">IF(A38=0,0,INDEX(Catégories!$D$20:$R$20,1,'Echantillon (10)'!B38))</f>
        <v>6. Textiles sanitaires</v>
      </c>
      <c r="G38" s="1" t="str">
        <f ca="1">IF(A38=0,0,INDEX(OFFSET(Catégories!$D$21:$D$31,0,0,10,Catégories!$C$17),'Echantillon (10)'!C38,'Echantillon (10)'!B38))</f>
        <v xml:space="preserve">6.1 Fraction hygiénique </v>
      </c>
      <c r="I38" s="41">
        <v>0</v>
      </c>
      <c r="J38" s="41">
        <v>0</v>
      </c>
      <c r="K38" s="41">
        <f t="shared" si="7"/>
        <v>0</v>
      </c>
      <c r="L38" s="6"/>
      <c r="M38" s="38">
        <f t="shared" si="8"/>
        <v>0</v>
      </c>
      <c r="N38" s="38"/>
      <c r="O38" s="38">
        <f t="shared" si="9"/>
        <v>0</v>
      </c>
      <c r="Q38" s="41">
        <v>0</v>
      </c>
      <c r="R38" s="41">
        <v>0</v>
      </c>
      <c r="S38" s="41">
        <f t="shared" si="10"/>
        <v>0</v>
      </c>
      <c r="T38" s="6"/>
      <c r="U38" s="38">
        <f t="shared" si="11"/>
        <v>0</v>
      </c>
      <c r="V38" s="38"/>
      <c r="W38" s="38">
        <f t="shared" si="12"/>
        <v>0</v>
      </c>
      <c r="Y38" s="41">
        <v>0</v>
      </c>
      <c r="Z38" s="41">
        <v>0</v>
      </c>
      <c r="AA38" s="41">
        <f t="shared" si="13"/>
        <v>0</v>
      </c>
      <c r="AB38" s="6"/>
      <c r="AC38" s="38">
        <f t="shared" si="14"/>
        <v>0</v>
      </c>
      <c r="AD38" s="38"/>
      <c r="AE38" s="38">
        <f t="shared" si="15"/>
        <v>0</v>
      </c>
      <c r="AH38" s="41">
        <f t="shared" si="16"/>
        <v>0</v>
      </c>
      <c r="AI38" s="41">
        <f t="shared" si="2"/>
        <v>0</v>
      </c>
      <c r="AJ38" s="41">
        <f t="shared" si="3"/>
        <v>0</v>
      </c>
      <c r="AK38" s="41">
        <f t="shared" ca="1" si="17"/>
        <v>0</v>
      </c>
      <c r="AL38" s="38">
        <f t="shared" ca="1" si="18"/>
        <v>0</v>
      </c>
      <c r="AO38" s="1" t="str">
        <f ca="1">IF(A38=0,0,INDEX(OFFSET(Catégories!$D$21:$D$31,0,0,10,Catégories!$C$17),'Echantillon (10)'!C38,'Echantillon (10)'!B38))</f>
        <v xml:space="preserve">6.1 Fraction hygiénique </v>
      </c>
      <c r="AP38" s="38">
        <f t="shared" ca="1" si="4"/>
        <v>0</v>
      </c>
      <c r="AR38" s="19">
        <f t="shared" si="23"/>
        <v>0</v>
      </c>
      <c r="AS38" s="1">
        <f>IF(AR38=0,0,INDEX(Catégories!$D$20:$R$20,1,'Echantillon (10)'!AR38))</f>
        <v>0</v>
      </c>
      <c r="AT38" s="38">
        <f t="shared" ca="1" si="19"/>
        <v>0</v>
      </c>
      <c r="AU38" s="19">
        <f t="shared" si="24"/>
        <v>0</v>
      </c>
      <c r="AV38" s="1">
        <f>IF(AU38=0,0,INDEX(Catégories!$D$20:$R$20,1,'Echantillon (10)'!AU38))</f>
        <v>0</v>
      </c>
      <c r="AW38" s="38">
        <f t="shared" ca="1" si="26"/>
        <v>0</v>
      </c>
      <c r="AX38" s="38"/>
      <c r="AY38" s="40">
        <f t="shared" ca="1" si="20"/>
        <v>0</v>
      </c>
      <c r="AZ38" s="7"/>
      <c r="BA38" s="9">
        <f t="shared" ca="1" si="5"/>
        <v>0</v>
      </c>
      <c r="BC38" s="10">
        <f t="shared" ca="1" si="6"/>
        <v>0</v>
      </c>
      <c r="BD38" s="19">
        <f t="shared" si="25"/>
        <v>0</v>
      </c>
      <c r="BE38" s="1">
        <f>IF(BD38=0,0,INDEX(Catégories!$D$20:$R$20,1,'Echantillon (10)'!BD38))</f>
        <v>0</v>
      </c>
      <c r="BF38" s="38">
        <f t="shared" ca="1" si="21"/>
        <v>0</v>
      </c>
    </row>
    <row r="39" spans="1:58" x14ac:dyDescent="0.3">
      <c r="A39" s="53">
        <f t="shared" ca="1" si="22"/>
        <v>18</v>
      </c>
      <c r="B39" s="19">
        <f ca="1">IF(A39=0,0,HLOOKUP(A39-1,OFFSET(Catégories!$D$18:$D$19,0,0,2,Catégories!$C$17),2,TRUE))</f>
        <v>6</v>
      </c>
      <c r="C39" s="19">
        <f ca="1">IF(A39=0,0,A39-OFFSET(Catégories!$D$18,0,B39-1,,))</f>
        <v>2</v>
      </c>
      <c r="F39" s="1" t="str">
        <f ca="1">IF(A39=0,0,INDEX(Catégories!$D$20:$R$20,1,'Echantillon (10)'!B39))</f>
        <v>6. Textiles sanitaires</v>
      </c>
      <c r="G39" s="1" t="str">
        <f ca="1">IF(A39=0,0,INDEX(OFFSET(Catégories!$D$21:$D$31,0,0,10,Catégories!$C$17),'Echantillon (10)'!C39,'Echantillon (10)'!B39))</f>
        <v xml:space="preserve">6.2 Fraction papiers souillés </v>
      </c>
      <c r="I39" s="41">
        <v>0</v>
      </c>
      <c r="J39" s="41">
        <v>0</v>
      </c>
      <c r="K39" s="41">
        <f t="shared" si="7"/>
        <v>0</v>
      </c>
      <c r="L39" s="6"/>
      <c r="M39" s="38">
        <f t="shared" si="8"/>
        <v>0</v>
      </c>
      <c r="N39" s="38"/>
      <c r="O39" s="38">
        <f t="shared" si="9"/>
        <v>0</v>
      </c>
      <c r="Q39" s="41">
        <v>0</v>
      </c>
      <c r="R39" s="41">
        <v>0</v>
      </c>
      <c r="S39" s="41">
        <f t="shared" si="10"/>
        <v>0</v>
      </c>
      <c r="T39" s="6"/>
      <c r="U39" s="38">
        <f t="shared" si="11"/>
        <v>0</v>
      </c>
      <c r="V39" s="38"/>
      <c r="W39" s="38">
        <f t="shared" si="12"/>
        <v>0</v>
      </c>
      <c r="Y39" s="41">
        <v>0</v>
      </c>
      <c r="Z39" s="41">
        <v>0</v>
      </c>
      <c r="AA39" s="41">
        <f t="shared" si="13"/>
        <v>0</v>
      </c>
      <c r="AB39" s="6"/>
      <c r="AC39" s="38">
        <f t="shared" si="14"/>
        <v>0</v>
      </c>
      <c r="AD39" s="38"/>
      <c r="AE39" s="38">
        <f t="shared" si="15"/>
        <v>0</v>
      </c>
      <c r="AH39" s="41">
        <f t="shared" si="16"/>
        <v>0</v>
      </c>
      <c r="AI39" s="41">
        <f t="shared" si="2"/>
        <v>0</v>
      </c>
      <c r="AJ39" s="41">
        <f t="shared" si="3"/>
        <v>0</v>
      </c>
      <c r="AK39" s="41">
        <f t="shared" ca="1" si="17"/>
        <v>0</v>
      </c>
      <c r="AL39" s="38">
        <f t="shared" ca="1" si="18"/>
        <v>0</v>
      </c>
      <c r="AO39" s="1" t="str">
        <f ca="1">IF(A39=0,0,INDEX(OFFSET(Catégories!$D$21:$D$31,0,0,10,Catégories!$C$17),'Echantillon (10)'!C39,'Echantillon (10)'!B39))</f>
        <v xml:space="preserve">6.2 Fraction papiers souillés </v>
      </c>
      <c r="AP39" s="38">
        <f t="shared" ca="1" si="4"/>
        <v>0</v>
      </c>
      <c r="AR39" s="19">
        <f t="shared" si="23"/>
        <v>0</v>
      </c>
      <c r="AS39" s="1">
        <f>IF(AR39=0,0,INDEX(Catégories!$D$20:$R$20,1,'Echantillon (10)'!AR39))</f>
        <v>0</v>
      </c>
      <c r="AT39" s="38">
        <f t="shared" ca="1" si="19"/>
        <v>0</v>
      </c>
      <c r="AU39" s="19">
        <f t="shared" si="24"/>
        <v>0</v>
      </c>
      <c r="AV39" s="1">
        <f>IF(AU39=0,0,INDEX(Catégories!$D$20:$R$20,1,'Echantillon (10)'!AU39))</f>
        <v>0</v>
      </c>
      <c r="AW39" s="38">
        <f t="shared" ca="1" si="26"/>
        <v>0</v>
      </c>
      <c r="AX39" s="38"/>
      <c r="AY39" s="40">
        <f t="shared" ca="1" si="20"/>
        <v>0</v>
      </c>
      <c r="AZ39" s="7"/>
      <c r="BA39" s="9">
        <f t="shared" ca="1" si="5"/>
        <v>0</v>
      </c>
      <c r="BC39" s="10">
        <f t="shared" ca="1" si="6"/>
        <v>0</v>
      </c>
      <c r="BD39" s="19">
        <f t="shared" si="25"/>
        <v>0</v>
      </c>
      <c r="BE39" s="1">
        <f>IF(BD39=0,0,INDEX(Catégories!$D$20:$R$20,1,'Echantillon (10)'!BD39))</f>
        <v>0</v>
      </c>
      <c r="BF39" s="38">
        <f t="shared" ca="1" si="21"/>
        <v>0</v>
      </c>
    </row>
    <row r="40" spans="1:58" x14ac:dyDescent="0.3">
      <c r="A40" s="53">
        <f t="shared" ca="1" si="22"/>
        <v>19</v>
      </c>
      <c r="B40" s="19">
        <f ca="1">IF(A40=0,0,HLOOKUP(A40-1,OFFSET(Catégories!$D$18:$D$19,0,0,2,Catégories!$C$17),2,TRUE))</f>
        <v>7</v>
      </c>
      <c r="C40" s="19">
        <f ca="1">IF(A40=0,0,A40-OFFSET(Catégories!$D$18,0,B40-1,,))</f>
        <v>1</v>
      </c>
      <c r="F40" s="1" t="str">
        <f ca="1">IF(A40=0,0,INDEX(Catégories!$D$20:$R$20,1,'Echantillon (10)'!B40))</f>
        <v>7. Plastiques</v>
      </c>
      <c r="G40" s="1" t="str">
        <f ca="1">IF(A40=0,0,INDEX(OFFSET(Catégories!$D$21:$D$31,0,0,10,Catégories!$C$17),'Echantillon (10)'!C40,'Echantillon (10)'!B40))</f>
        <v>7,1 Sacs de caisse</v>
      </c>
      <c r="I40" s="41">
        <v>5</v>
      </c>
      <c r="J40" s="41">
        <v>0</v>
      </c>
      <c r="K40" s="41">
        <f t="shared" si="7"/>
        <v>5</v>
      </c>
      <c r="L40" s="6"/>
      <c r="M40" s="38">
        <f t="shared" ca="1" si="8"/>
        <v>1</v>
      </c>
      <c r="N40" s="38"/>
      <c r="O40" s="38">
        <f t="shared" si="9"/>
        <v>0.23809523809523808</v>
      </c>
      <c r="Q40" s="41">
        <v>5</v>
      </c>
      <c r="R40" s="41">
        <v>0</v>
      </c>
      <c r="S40" s="41">
        <f t="shared" si="10"/>
        <v>5</v>
      </c>
      <c r="T40" s="6"/>
      <c r="U40" s="38">
        <f t="shared" ca="1" si="11"/>
        <v>1</v>
      </c>
      <c r="V40" s="38"/>
      <c r="W40" s="38">
        <f t="shared" si="12"/>
        <v>0.34965034965034963</v>
      </c>
      <c r="Y40" s="41">
        <v>5</v>
      </c>
      <c r="Z40" s="41">
        <v>0</v>
      </c>
      <c r="AA40" s="41">
        <f t="shared" si="13"/>
        <v>5</v>
      </c>
      <c r="AB40" s="6"/>
      <c r="AC40" s="38">
        <f t="shared" ca="1" si="14"/>
        <v>1</v>
      </c>
      <c r="AD40" s="38"/>
      <c r="AE40" s="38">
        <f t="shared" si="15"/>
        <v>0.29940119760479045</v>
      </c>
      <c r="AH40" s="41">
        <f t="shared" si="16"/>
        <v>5</v>
      </c>
      <c r="AI40" s="41">
        <f t="shared" si="2"/>
        <v>73.986013986013972</v>
      </c>
      <c r="AJ40" s="41">
        <f t="shared" si="3"/>
        <v>50.682634730538922</v>
      </c>
      <c r="AK40" s="41">
        <f t="shared" ca="1" si="17"/>
        <v>129.66864871655289</v>
      </c>
      <c r="AL40" s="38">
        <f t="shared" ca="1" si="18"/>
        <v>1</v>
      </c>
      <c r="AO40" s="1" t="str">
        <f ca="1">IF(A40=0,0,INDEX(OFFSET(Catégories!$D$21:$D$31,0,0,10,Catégories!$C$17),'Echantillon (10)'!C40,'Echantillon (10)'!B40))</f>
        <v>7,1 Sacs de caisse</v>
      </c>
      <c r="AP40" s="38">
        <f t="shared" ca="1" si="4"/>
        <v>0.23576117948464162</v>
      </c>
      <c r="AR40" s="19">
        <f t="shared" si="23"/>
        <v>0</v>
      </c>
      <c r="AS40" s="1">
        <f>IF(AR40=0,0,INDEX(Catégories!$D$20:$R$20,1,'Echantillon (10)'!AR40))</f>
        <v>0</v>
      </c>
      <c r="AT40" s="38">
        <f t="shared" ca="1" si="19"/>
        <v>0</v>
      </c>
      <c r="AU40" s="19">
        <f t="shared" si="24"/>
        <v>0</v>
      </c>
      <c r="AV40" s="1">
        <f>IF(AU40=0,0,INDEX(Catégories!$D$20:$R$20,1,'Echantillon (10)'!AU40))</f>
        <v>0</v>
      </c>
      <c r="AW40" s="38">
        <f t="shared" ca="1" si="26"/>
        <v>0</v>
      </c>
      <c r="AX40" s="38"/>
      <c r="AY40" s="40">
        <f t="shared" ca="1" si="20"/>
        <v>0</v>
      </c>
      <c r="AZ40" s="7"/>
      <c r="BA40" s="9">
        <f t="shared" ca="1" si="5"/>
        <v>0</v>
      </c>
      <c r="BC40" s="10">
        <f t="shared" ca="1" si="6"/>
        <v>0</v>
      </c>
      <c r="BD40" s="19">
        <f t="shared" si="25"/>
        <v>0</v>
      </c>
      <c r="BE40" s="1">
        <f>IF(BD40=0,0,INDEX(Catégories!$D$20:$R$20,1,'Echantillon (10)'!BD40))</f>
        <v>0</v>
      </c>
      <c r="BF40" s="38">
        <f t="shared" ca="1" si="21"/>
        <v>0</v>
      </c>
    </row>
    <row r="41" spans="1:58" x14ac:dyDescent="0.3">
      <c r="A41" s="53">
        <f t="shared" ca="1" si="22"/>
        <v>20</v>
      </c>
      <c r="B41" s="19">
        <f ca="1">IF(A41=0,0,HLOOKUP(A41-1,OFFSET(Catégories!$D$18:$D$19,0,0,2,Catégories!$C$17),2,TRUE))</f>
        <v>7</v>
      </c>
      <c r="C41" s="19">
        <f ca="1">IF(A41=0,0,A41-OFFSET(Catégories!$D$18,0,B41-1,,))</f>
        <v>2</v>
      </c>
      <c r="F41" s="1" t="str">
        <f ca="1">IF(A41=0,0,INDEX(Catégories!$D$20:$R$20,1,'Echantillon (10)'!B41))</f>
        <v>7. Plastiques</v>
      </c>
      <c r="G41" s="1" t="str">
        <f ca="1">IF(A41=0,0,INDEX(OFFSET(Catégories!$D$21:$D$31,0,0,10,Catégories!$C$17),'Echantillon (10)'!C41,'Echantillon (10)'!B41))</f>
        <v xml:space="preserve">7.2 Autres films polyoléfines 
(PE et PP) </v>
      </c>
      <c r="I41" s="41">
        <v>0</v>
      </c>
      <c r="J41" s="41">
        <v>0</v>
      </c>
      <c r="K41" s="41">
        <f t="shared" si="7"/>
        <v>0</v>
      </c>
      <c r="L41" s="6"/>
      <c r="M41" s="38">
        <f t="shared" si="8"/>
        <v>0</v>
      </c>
      <c r="N41" s="38"/>
      <c r="O41" s="38">
        <f t="shared" si="9"/>
        <v>0</v>
      </c>
      <c r="Q41" s="41">
        <v>0</v>
      </c>
      <c r="R41" s="41">
        <v>0</v>
      </c>
      <c r="S41" s="41">
        <f t="shared" si="10"/>
        <v>0</v>
      </c>
      <c r="T41" s="6"/>
      <c r="U41" s="38">
        <f t="shared" si="11"/>
        <v>0</v>
      </c>
      <c r="V41" s="38"/>
      <c r="W41" s="38">
        <f t="shared" si="12"/>
        <v>0</v>
      </c>
      <c r="Y41" s="41">
        <v>0</v>
      </c>
      <c r="Z41" s="41">
        <v>0</v>
      </c>
      <c r="AA41" s="41">
        <f t="shared" si="13"/>
        <v>0</v>
      </c>
      <c r="AB41" s="6"/>
      <c r="AC41" s="38">
        <f t="shared" si="14"/>
        <v>0</v>
      </c>
      <c r="AD41" s="38"/>
      <c r="AE41" s="38">
        <f t="shared" si="15"/>
        <v>0</v>
      </c>
      <c r="AH41" s="41">
        <f t="shared" si="16"/>
        <v>0</v>
      </c>
      <c r="AI41" s="41">
        <f t="shared" si="2"/>
        <v>0</v>
      </c>
      <c r="AJ41" s="41">
        <f t="shared" si="3"/>
        <v>0</v>
      </c>
      <c r="AK41" s="41">
        <f t="shared" ca="1" si="17"/>
        <v>0</v>
      </c>
      <c r="AL41" s="38">
        <f t="shared" ca="1" si="18"/>
        <v>0</v>
      </c>
      <c r="AO41" s="1" t="str">
        <f ca="1">IF(A41=0,0,INDEX(OFFSET(Catégories!$D$21:$D$31,0,0,10,Catégories!$C$17),'Echantillon (10)'!C41,'Echantillon (10)'!B41))</f>
        <v xml:space="preserve">7.2 Autres films polyoléfines 
(PE et PP) </v>
      </c>
      <c r="AP41" s="38">
        <f t="shared" ca="1" si="4"/>
        <v>0</v>
      </c>
      <c r="AR41" s="19">
        <f t="shared" si="23"/>
        <v>0</v>
      </c>
      <c r="AS41" s="1">
        <f>IF(AR41=0,0,INDEX(Catégories!$D$20:$R$20,1,'Echantillon (10)'!AR41))</f>
        <v>0</v>
      </c>
      <c r="AT41" s="38">
        <f t="shared" ca="1" si="19"/>
        <v>0</v>
      </c>
      <c r="AU41" s="19">
        <f t="shared" si="24"/>
        <v>0</v>
      </c>
      <c r="AV41" s="1">
        <f>IF(AU41=0,0,INDEX(Catégories!$D$20:$R$20,1,'Echantillon (10)'!AU41))</f>
        <v>0</v>
      </c>
      <c r="AW41" s="38">
        <f t="shared" ca="1" si="26"/>
        <v>0</v>
      </c>
      <c r="AX41" s="38"/>
      <c r="AY41" s="40">
        <f t="shared" ca="1" si="20"/>
        <v>0</v>
      </c>
      <c r="AZ41" s="7"/>
      <c r="BA41" s="9">
        <f t="shared" ca="1" si="5"/>
        <v>0</v>
      </c>
      <c r="BC41" s="10">
        <f t="shared" ca="1" si="6"/>
        <v>0</v>
      </c>
      <c r="BD41" s="19">
        <f t="shared" si="25"/>
        <v>0</v>
      </c>
      <c r="BE41" s="1">
        <f>IF(BD41=0,0,INDEX(Catégories!$D$20:$R$20,1,'Echantillon (10)'!BD41))</f>
        <v>0</v>
      </c>
      <c r="BF41" s="38">
        <f t="shared" ca="1" si="21"/>
        <v>0</v>
      </c>
    </row>
    <row r="42" spans="1:58" x14ac:dyDescent="0.3">
      <c r="A42" s="53">
        <f t="shared" ca="1" si="22"/>
        <v>21</v>
      </c>
      <c r="B42" s="19">
        <f ca="1">IF(A42=0,0,HLOOKUP(A42-1,OFFSET(Catégories!$D$18:$D$19,0,0,2,Catégories!$C$17),2,TRUE))</f>
        <v>7</v>
      </c>
      <c r="C42" s="19">
        <f ca="1">IF(A42=0,0,A42-OFFSET(Catégories!$D$18,0,B42-1,,))</f>
        <v>3</v>
      </c>
      <c r="F42" s="1" t="str">
        <f ca="1">IF(A42=0,0,INDEX(Catégories!$D$20:$R$20,1,'Echantillon (10)'!B42))</f>
        <v>7. Plastiques</v>
      </c>
      <c r="G42" s="1" t="str">
        <f ca="1">IF(A42=0,0,INDEX(OFFSET(Catégories!$D$21:$D$31,0,0,10,Catégories!$C$17),'Echantillon (10)'!C42,'Echantillon (10)'!B42))</f>
        <v>7.3 Bouteilles d'eau</v>
      </c>
      <c r="I42" s="41">
        <v>0</v>
      </c>
      <c r="J42" s="41">
        <v>0</v>
      </c>
      <c r="K42" s="41">
        <f t="shared" si="7"/>
        <v>0</v>
      </c>
      <c r="L42" s="6"/>
      <c r="M42" s="38">
        <f t="shared" si="8"/>
        <v>0</v>
      </c>
      <c r="N42" s="38"/>
      <c r="O42" s="38">
        <f t="shared" si="9"/>
        <v>0</v>
      </c>
      <c r="Q42" s="41">
        <v>0</v>
      </c>
      <c r="R42" s="41">
        <v>0</v>
      </c>
      <c r="S42" s="41">
        <f t="shared" si="10"/>
        <v>0</v>
      </c>
      <c r="T42" s="6"/>
      <c r="U42" s="38">
        <f t="shared" si="11"/>
        <v>0</v>
      </c>
      <c r="V42" s="38"/>
      <c r="W42" s="38">
        <f t="shared" si="12"/>
        <v>0</v>
      </c>
      <c r="Y42" s="41">
        <v>0</v>
      </c>
      <c r="Z42" s="41">
        <v>0</v>
      </c>
      <c r="AA42" s="41">
        <f t="shared" si="13"/>
        <v>0</v>
      </c>
      <c r="AB42" s="6"/>
      <c r="AC42" s="38">
        <f t="shared" si="14"/>
        <v>0</v>
      </c>
      <c r="AD42" s="38"/>
      <c r="AE42" s="38">
        <f t="shared" si="15"/>
        <v>0</v>
      </c>
      <c r="AH42" s="41">
        <f t="shared" si="16"/>
        <v>0</v>
      </c>
      <c r="AI42" s="41">
        <f t="shared" si="2"/>
        <v>0</v>
      </c>
      <c r="AJ42" s="41">
        <f t="shared" si="3"/>
        <v>0</v>
      </c>
      <c r="AK42" s="41">
        <f t="shared" ca="1" si="17"/>
        <v>0</v>
      </c>
      <c r="AL42" s="38">
        <f t="shared" ca="1" si="18"/>
        <v>0</v>
      </c>
      <c r="AO42" s="1" t="str">
        <f ca="1">IF(A42=0,0,INDEX(OFFSET(Catégories!$D$21:$D$31,0,0,10,Catégories!$C$17),'Echantillon (10)'!C42,'Echantillon (10)'!B42))</f>
        <v>7.3 Bouteilles d'eau</v>
      </c>
      <c r="AP42" s="38">
        <f t="shared" ca="1" si="4"/>
        <v>0</v>
      </c>
      <c r="AR42" s="19">
        <f t="shared" si="23"/>
        <v>0</v>
      </c>
      <c r="AS42" s="1">
        <f>IF(AR42=0,0,INDEX(Catégories!$D$20:$R$20,1,'Echantillon (10)'!AR42))</f>
        <v>0</v>
      </c>
      <c r="AT42" s="38">
        <f t="shared" ca="1" si="19"/>
        <v>0</v>
      </c>
      <c r="AU42" s="19">
        <f t="shared" si="24"/>
        <v>0</v>
      </c>
      <c r="AV42" s="1">
        <f>IF(AU42=0,0,INDEX(Catégories!$D$20:$R$20,1,'Echantillon (10)'!AU42))</f>
        <v>0</v>
      </c>
      <c r="AW42" s="38">
        <f t="shared" ca="1" si="26"/>
        <v>0</v>
      </c>
      <c r="AX42" s="38"/>
      <c r="AY42" s="40">
        <f t="shared" ca="1" si="20"/>
        <v>0</v>
      </c>
      <c r="AZ42" s="7"/>
      <c r="BA42" s="9">
        <f t="shared" ca="1" si="5"/>
        <v>0</v>
      </c>
      <c r="BC42" s="10">
        <f t="shared" ca="1" si="6"/>
        <v>0</v>
      </c>
      <c r="BD42" s="19">
        <f t="shared" si="25"/>
        <v>0</v>
      </c>
      <c r="BE42" s="1">
        <f>IF(BD42=0,0,INDEX(Catégories!$D$20:$R$20,1,'Echantillon (10)'!BD42))</f>
        <v>0</v>
      </c>
      <c r="BF42" s="38">
        <f t="shared" ca="1" si="21"/>
        <v>0</v>
      </c>
    </row>
    <row r="43" spans="1:58" x14ac:dyDescent="0.3">
      <c r="A43" s="53">
        <f t="shared" ca="1" si="22"/>
        <v>22</v>
      </c>
      <c r="B43" s="19">
        <f ca="1">IF(A43=0,0,HLOOKUP(A43-1,OFFSET(Catégories!$D$18:$D$19,0,0,2,Catégories!$C$17),2,TRUE))</f>
        <v>7</v>
      </c>
      <c r="C43" s="19">
        <f ca="1">IF(A43=0,0,A43-OFFSET(Catégories!$D$18,0,B43-1,,))</f>
        <v>4</v>
      </c>
      <c r="F43" s="1" t="str">
        <f ca="1">IF(A43=0,0,INDEX(Catégories!$D$20:$R$20,1,'Echantillon (10)'!B43))</f>
        <v>7. Plastiques</v>
      </c>
      <c r="G43" s="1" t="str">
        <f ca="1">IF(A43=0,0,INDEX(OFFSET(Catégories!$D$21:$D$31,0,0,10,Catégories!$C$17),'Echantillon (10)'!C43,'Echantillon (10)'!B43))</f>
        <v xml:space="preserve">7.4 Bouteilles et flacons en PET </v>
      </c>
      <c r="I43" s="41">
        <v>0</v>
      </c>
      <c r="J43" s="41">
        <v>0</v>
      </c>
      <c r="K43" s="41">
        <f t="shared" si="7"/>
        <v>0</v>
      </c>
      <c r="L43" s="6"/>
      <c r="M43" s="38">
        <f t="shared" si="8"/>
        <v>0</v>
      </c>
      <c r="N43" s="38"/>
      <c r="O43" s="38">
        <f t="shared" si="9"/>
        <v>0</v>
      </c>
      <c r="Q43" s="41">
        <v>0</v>
      </c>
      <c r="R43" s="41">
        <v>0</v>
      </c>
      <c r="S43" s="41">
        <f t="shared" si="10"/>
        <v>0</v>
      </c>
      <c r="T43" s="6"/>
      <c r="U43" s="38">
        <f t="shared" si="11"/>
        <v>0</v>
      </c>
      <c r="V43" s="38"/>
      <c r="W43" s="38">
        <f t="shared" si="12"/>
        <v>0</v>
      </c>
      <c r="Y43" s="41">
        <v>0</v>
      </c>
      <c r="Z43" s="41">
        <v>0</v>
      </c>
      <c r="AA43" s="41">
        <f t="shared" si="13"/>
        <v>0</v>
      </c>
      <c r="AB43" s="6"/>
      <c r="AC43" s="38">
        <f t="shared" si="14"/>
        <v>0</v>
      </c>
      <c r="AD43" s="38"/>
      <c r="AE43" s="38">
        <f t="shared" si="15"/>
        <v>0</v>
      </c>
      <c r="AH43" s="41">
        <f t="shared" si="16"/>
        <v>0</v>
      </c>
      <c r="AI43" s="41">
        <f t="shared" si="2"/>
        <v>0</v>
      </c>
      <c r="AJ43" s="41">
        <f t="shared" si="3"/>
        <v>0</v>
      </c>
      <c r="AK43" s="41">
        <f t="shared" ca="1" si="17"/>
        <v>0</v>
      </c>
      <c r="AL43" s="38">
        <f t="shared" ca="1" si="18"/>
        <v>0</v>
      </c>
      <c r="AO43" s="1" t="str">
        <f ca="1">IF(A43=0,0,INDEX(OFFSET(Catégories!$D$21:$D$31,0,0,10,Catégories!$C$17),'Echantillon (10)'!C43,'Echantillon (10)'!B43))</f>
        <v xml:space="preserve">7.4 Bouteilles et flacons en PET </v>
      </c>
      <c r="AP43" s="38">
        <f t="shared" ca="1" si="4"/>
        <v>0</v>
      </c>
      <c r="AR43" s="19">
        <f t="shared" si="23"/>
        <v>0</v>
      </c>
      <c r="AS43" s="1">
        <f>IF(AR43=0,0,INDEX(Catégories!$D$20:$R$20,1,'Echantillon (10)'!AR43))</f>
        <v>0</v>
      </c>
      <c r="AT43" s="38">
        <f t="shared" ca="1" si="19"/>
        <v>0</v>
      </c>
      <c r="AU43" s="19">
        <f t="shared" si="24"/>
        <v>0</v>
      </c>
      <c r="AV43" s="1">
        <f>IF(AU43=0,0,INDEX(Catégories!$D$20:$R$20,1,'Echantillon (10)'!AU43))</f>
        <v>0</v>
      </c>
      <c r="AW43" s="38">
        <f t="shared" ca="1" si="26"/>
        <v>0</v>
      </c>
      <c r="AX43" s="38"/>
      <c r="AY43" s="40">
        <f t="shared" ca="1" si="20"/>
        <v>0</v>
      </c>
      <c r="AZ43" s="7"/>
      <c r="BA43" s="9">
        <f t="shared" ca="1" si="5"/>
        <v>0</v>
      </c>
      <c r="BC43" s="10">
        <f t="shared" ca="1" si="6"/>
        <v>0</v>
      </c>
      <c r="BD43" s="19">
        <f t="shared" si="25"/>
        <v>0</v>
      </c>
      <c r="BE43" s="1">
        <f>IF(BD43=0,0,INDEX(Catégories!$D$20:$R$20,1,'Echantillon (10)'!BD43))</f>
        <v>0</v>
      </c>
      <c r="BF43" s="38">
        <f t="shared" ca="1" si="21"/>
        <v>0</v>
      </c>
    </row>
    <row r="44" spans="1:58" x14ac:dyDescent="0.3">
      <c r="A44" s="53">
        <f t="shared" ca="1" si="22"/>
        <v>23</v>
      </c>
      <c r="B44" s="19">
        <f ca="1">IF(A44=0,0,HLOOKUP(A44-1,OFFSET(Catégories!$D$18:$D$19,0,0,2,Catégories!$C$17),2,TRUE))</f>
        <v>7</v>
      </c>
      <c r="C44" s="19">
        <f ca="1">IF(A44=0,0,A44-OFFSET(Catégories!$D$18,0,B44-1,,))</f>
        <v>5</v>
      </c>
      <c r="F44" s="1" t="str">
        <f ca="1">IF(A44=0,0,INDEX(Catégories!$D$20:$R$20,1,'Echantillon (10)'!B44))</f>
        <v>7. Plastiques</v>
      </c>
      <c r="G44" s="1" t="str">
        <f ca="1">IF(A44=0,0,INDEX(OFFSET(Catégories!$D$21:$D$31,0,0,10,Catégories!$C$17),'Echantillon (10)'!C44,'Echantillon (10)'!B44))</f>
        <v>7.5 Bouteilles et flacons polyoléfines</v>
      </c>
      <c r="I44" s="41">
        <v>0</v>
      </c>
      <c r="J44" s="41">
        <v>0</v>
      </c>
      <c r="K44" s="41">
        <f t="shared" si="7"/>
        <v>0</v>
      </c>
      <c r="L44" s="6"/>
      <c r="M44" s="38">
        <f t="shared" si="8"/>
        <v>0</v>
      </c>
      <c r="N44" s="38"/>
      <c r="O44" s="38">
        <f t="shared" si="9"/>
        <v>0</v>
      </c>
      <c r="Q44" s="41">
        <v>0</v>
      </c>
      <c r="R44" s="41">
        <v>0</v>
      </c>
      <c r="S44" s="41">
        <f t="shared" si="10"/>
        <v>0</v>
      </c>
      <c r="T44" s="6"/>
      <c r="U44" s="38">
        <f t="shared" si="11"/>
        <v>0</v>
      </c>
      <c r="V44" s="38"/>
      <c r="W44" s="38">
        <f t="shared" si="12"/>
        <v>0</v>
      </c>
      <c r="Y44" s="41">
        <v>0</v>
      </c>
      <c r="Z44" s="41">
        <v>0</v>
      </c>
      <c r="AA44" s="41">
        <f t="shared" si="13"/>
        <v>0</v>
      </c>
      <c r="AB44" s="6"/>
      <c r="AC44" s="38">
        <f t="shared" si="14"/>
        <v>0</v>
      </c>
      <c r="AD44" s="38"/>
      <c r="AE44" s="38">
        <f t="shared" si="15"/>
        <v>0</v>
      </c>
      <c r="AH44" s="41">
        <f t="shared" si="16"/>
        <v>0</v>
      </c>
      <c r="AI44" s="41">
        <f t="shared" si="2"/>
        <v>0</v>
      </c>
      <c r="AJ44" s="41">
        <f t="shared" si="3"/>
        <v>0</v>
      </c>
      <c r="AK44" s="41">
        <f t="shared" ca="1" si="17"/>
        <v>0</v>
      </c>
      <c r="AL44" s="38">
        <f t="shared" ca="1" si="18"/>
        <v>0</v>
      </c>
      <c r="AO44" s="1" t="str">
        <f ca="1">IF(A44=0,0,INDEX(OFFSET(Catégories!$D$21:$D$31,0,0,10,Catégories!$C$17),'Echantillon (10)'!C44,'Echantillon (10)'!B44))</f>
        <v>7.5 Bouteilles et flacons polyoléfines</v>
      </c>
      <c r="AP44" s="38">
        <f t="shared" ca="1" si="4"/>
        <v>0</v>
      </c>
      <c r="AT44" s="38">
        <f t="shared" ca="1" si="19"/>
        <v>0</v>
      </c>
      <c r="AW44" s="36"/>
      <c r="AX44" s="36"/>
      <c r="AY44" s="40">
        <f t="shared" si="20"/>
        <v>0</v>
      </c>
      <c r="BA44" s="9">
        <f t="shared" ca="1" si="5"/>
        <v>0</v>
      </c>
      <c r="BC44" s="10">
        <f t="shared" ca="1" si="6"/>
        <v>0</v>
      </c>
      <c r="BF44" s="38">
        <f t="shared" ca="1" si="21"/>
        <v>0</v>
      </c>
    </row>
    <row r="45" spans="1:58" x14ac:dyDescent="0.3">
      <c r="A45" s="53">
        <f t="shared" ca="1" si="22"/>
        <v>24</v>
      </c>
      <c r="B45" s="19">
        <f ca="1">IF(A45=0,0,HLOOKUP(A45-1,OFFSET(Catégories!$D$18:$D$19,0,0,2,Catégories!$C$17),2,TRUE))</f>
        <v>7</v>
      </c>
      <c r="C45" s="19">
        <f ca="1">IF(A45=0,0,A45-OFFSET(Catégories!$D$18,0,B45-1,,))</f>
        <v>6</v>
      </c>
      <c r="F45" s="1" t="str">
        <f ca="1">IF(A45=0,0,INDEX(Catégories!$D$20:$R$20,1,'Echantillon (10)'!B45))</f>
        <v>7. Plastiques</v>
      </c>
      <c r="G45" s="1" t="str">
        <f ca="1">IF(A45=0,0,INDEX(OFFSET(Catégories!$D$21:$D$31,0,0,10,Catégories!$C$17),'Echantillon (10)'!C45,'Echantillon (10)'!B45))</f>
        <v>7.6 Emballage polystyrène expansé</v>
      </c>
      <c r="I45" s="41">
        <v>0</v>
      </c>
      <c r="J45" s="41">
        <v>0</v>
      </c>
      <c r="K45" s="41">
        <f t="shared" si="7"/>
        <v>0</v>
      </c>
      <c r="L45" s="6"/>
      <c r="M45" s="38">
        <f t="shared" si="8"/>
        <v>0</v>
      </c>
      <c r="N45" s="38"/>
      <c r="O45" s="38">
        <f t="shared" si="9"/>
        <v>0</v>
      </c>
      <c r="Q45" s="41">
        <v>0</v>
      </c>
      <c r="R45" s="41">
        <v>0</v>
      </c>
      <c r="S45" s="41">
        <f t="shared" si="10"/>
        <v>0</v>
      </c>
      <c r="T45" s="6"/>
      <c r="U45" s="38">
        <f t="shared" si="11"/>
        <v>0</v>
      </c>
      <c r="V45" s="38"/>
      <c r="W45" s="38">
        <f t="shared" si="12"/>
        <v>0</v>
      </c>
      <c r="Y45" s="41">
        <v>0</v>
      </c>
      <c r="Z45" s="41">
        <v>0</v>
      </c>
      <c r="AA45" s="41">
        <f t="shared" si="13"/>
        <v>0</v>
      </c>
      <c r="AB45" s="6"/>
      <c r="AC45" s="38">
        <f t="shared" si="14"/>
        <v>0</v>
      </c>
      <c r="AD45" s="38"/>
      <c r="AE45" s="38">
        <f t="shared" si="15"/>
        <v>0</v>
      </c>
      <c r="AH45" s="41">
        <f t="shared" si="16"/>
        <v>0</v>
      </c>
      <c r="AI45" s="41">
        <f t="shared" si="2"/>
        <v>0</v>
      </c>
      <c r="AJ45" s="41">
        <f t="shared" si="3"/>
        <v>0</v>
      </c>
      <c r="AK45" s="41">
        <f t="shared" ca="1" si="17"/>
        <v>0</v>
      </c>
      <c r="AL45" s="38">
        <f t="shared" ca="1" si="18"/>
        <v>0</v>
      </c>
      <c r="AO45" s="1" t="str">
        <f ca="1">IF(A45=0,0,INDEX(OFFSET(Catégories!$D$21:$D$31,0,0,10,Catégories!$C$17),'Echantillon (10)'!C45,'Echantillon (10)'!B45))</f>
        <v>7.6 Emballage polystyrène expansé</v>
      </c>
      <c r="AP45" s="38">
        <f t="shared" ca="1" si="4"/>
        <v>0</v>
      </c>
      <c r="AT45" s="38">
        <f t="shared" ca="1" si="19"/>
        <v>0</v>
      </c>
      <c r="AW45" s="36"/>
      <c r="AX45" s="36"/>
      <c r="AY45" s="40">
        <f t="shared" si="20"/>
        <v>0</v>
      </c>
      <c r="BA45" s="9">
        <f t="shared" ca="1" si="5"/>
        <v>0</v>
      </c>
      <c r="BC45" s="10">
        <f t="shared" ca="1" si="6"/>
        <v>0</v>
      </c>
      <c r="BF45" s="38">
        <f t="shared" ca="1" si="21"/>
        <v>0</v>
      </c>
    </row>
    <row r="46" spans="1:58" x14ac:dyDescent="0.3">
      <c r="A46" s="53">
        <f t="shared" ca="1" si="22"/>
        <v>25</v>
      </c>
      <c r="B46" s="19">
        <f ca="1">IF(A46=0,0,HLOOKUP(A46-1,OFFSET(Catégories!$D$18:$D$19,0,0,2,Catégories!$C$17),2,TRUE))</f>
        <v>7</v>
      </c>
      <c r="C46" s="19">
        <f ca="1">IF(A46=0,0,A46-OFFSET(Catégories!$D$18,0,B46-1,,))</f>
        <v>7</v>
      </c>
      <c r="F46" s="1" t="str">
        <f ca="1">IF(A46=0,0,INDEX(Catégories!$D$20:$R$20,1,'Echantillon (10)'!B46))</f>
        <v>7. Plastiques</v>
      </c>
      <c r="G46" s="1" t="str">
        <f ca="1">IF(A46=0,0,INDEX(OFFSET(Catégories!$D$21:$D$31,0,0,10,Catégories!$C$17),'Echantillon (10)'!C46,'Echantillon (10)'!B46))</f>
        <v>7.7 Autres emballages plastiques</v>
      </c>
      <c r="I46" s="41">
        <v>0</v>
      </c>
      <c r="J46" s="41">
        <v>0</v>
      </c>
      <c r="K46" s="41">
        <f t="shared" si="7"/>
        <v>0</v>
      </c>
      <c r="L46" s="6"/>
      <c r="M46" s="38">
        <f t="shared" si="8"/>
        <v>0</v>
      </c>
      <c r="N46" s="38"/>
      <c r="O46" s="38">
        <f t="shared" si="9"/>
        <v>0</v>
      </c>
      <c r="Q46" s="41">
        <v>0</v>
      </c>
      <c r="R46" s="41">
        <v>0</v>
      </c>
      <c r="S46" s="41">
        <f t="shared" si="10"/>
        <v>0</v>
      </c>
      <c r="T46" s="6"/>
      <c r="U46" s="38">
        <f t="shared" si="11"/>
        <v>0</v>
      </c>
      <c r="V46" s="38"/>
      <c r="W46" s="38">
        <f t="shared" si="12"/>
        <v>0</v>
      </c>
      <c r="Y46" s="41">
        <v>0</v>
      </c>
      <c r="Z46" s="41">
        <v>0</v>
      </c>
      <c r="AA46" s="41">
        <f t="shared" si="13"/>
        <v>0</v>
      </c>
      <c r="AB46" s="6"/>
      <c r="AC46" s="38">
        <f t="shared" si="14"/>
        <v>0</v>
      </c>
      <c r="AD46" s="38"/>
      <c r="AE46" s="38">
        <f t="shared" si="15"/>
        <v>0</v>
      </c>
      <c r="AH46" s="41">
        <f t="shared" si="16"/>
        <v>0</v>
      </c>
      <c r="AI46" s="41">
        <f t="shared" si="2"/>
        <v>0</v>
      </c>
      <c r="AJ46" s="41">
        <f t="shared" si="3"/>
        <v>0</v>
      </c>
      <c r="AK46" s="41">
        <f t="shared" ca="1" si="17"/>
        <v>0</v>
      </c>
      <c r="AL46" s="38">
        <f t="shared" ca="1" si="18"/>
        <v>0</v>
      </c>
      <c r="AO46" s="1" t="str">
        <f ca="1">IF(A46=0,0,INDEX(OFFSET(Catégories!$D$21:$D$31,0,0,10,Catégories!$C$17),'Echantillon (10)'!C46,'Echantillon (10)'!B46))</f>
        <v>7.7 Autres emballages plastiques</v>
      </c>
      <c r="AP46" s="38">
        <f t="shared" ca="1" si="4"/>
        <v>0</v>
      </c>
      <c r="AT46" s="38">
        <f t="shared" ca="1" si="19"/>
        <v>0</v>
      </c>
      <c r="AW46" s="36"/>
      <c r="AX46" s="36"/>
      <c r="AY46" s="40">
        <f t="shared" si="20"/>
        <v>0</v>
      </c>
      <c r="BA46" s="9">
        <f t="shared" ca="1" si="5"/>
        <v>0</v>
      </c>
      <c r="BC46" s="10">
        <f t="shared" ca="1" si="6"/>
        <v>0</v>
      </c>
      <c r="BF46" s="38">
        <f t="shared" ca="1" si="21"/>
        <v>0</v>
      </c>
    </row>
    <row r="47" spans="1:58" x14ac:dyDescent="0.3">
      <c r="A47" s="53">
        <f t="shared" ca="1" si="22"/>
        <v>26</v>
      </c>
      <c r="B47" s="19">
        <f ca="1">IF(A47=0,0,HLOOKUP(A47-1,OFFSET(Catégories!$D$18:$D$19,0,0,2,Catégories!$C$17),2,TRUE))</f>
        <v>7</v>
      </c>
      <c r="C47" s="19">
        <f ca="1">IF(A47=0,0,A47-OFFSET(Catégories!$D$18,0,B47-1,,))</f>
        <v>8</v>
      </c>
      <c r="F47" s="1" t="str">
        <f ca="1">IF(A47=0,0,INDEX(Catégories!$D$20:$R$20,1,'Echantillon (10)'!B47))</f>
        <v>7. Plastiques</v>
      </c>
      <c r="G47" s="1" t="str">
        <f ca="1">IF(A47=0,0,INDEX(OFFSET(Catégories!$D$21:$D$31,0,0,10,Catégories!$C$17),'Echantillon (10)'!C47,'Echantillon (10)'!B47))</f>
        <v>7.8 Autres plastiques</v>
      </c>
      <c r="I47" s="41">
        <v>0</v>
      </c>
      <c r="J47" s="41">
        <v>0</v>
      </c>
      <c r="K47" s="41">
        <f t="shared" si="7"/>
        <v>0</v>
      </c>
      <c r="L47" s="6"/>
      <c r="M47" s="38">
        <f t="shared" si="8"/>
        <v>0</v>
      </c>
      <c r="N47" s="38"/>
      <c r="O47" s="38">
        <f t="shared" si="9"/>
        <v>0</v>
      </c>
      <c r="Q47" s="41">
        <v>0</v>
      </c>
      <c r="R47" s="41">
        <v>0</v>
      </c>
      <c r="S47" s="41">
        <f t="shared" si="10"/>
        <v>0</v>
      </c>
      <c r="T47" s="6"/>
      <c r="U47" s="38">
        <f t="shared" si="11"/>
        <v>0</v>
      </c>
      <c r="V47" s="38"/>
      <c r="W47" s="38">
        <f t="shared" si="12"/>
        <v>0</v>
      </c>
      <c r="Y47" s="41">
        <v>0</v>
      </c>
      <c r="Z47" s="41">
        <v>0</v>
      </c>
      <c r="AA47" s="41">
        <f t="shared" si="13"/>
        <v>0</v>
      </c>
      <c r="AB47" s="6"/>
      <c r="AC47" s="38">
        <f t="shared" si="14"/>
        <v>0</v>
      </c>
      <c r="AD47" s="38"/>
      <c r="AE47" s="38">
        <f t="shared" si="15"/>
        <v>0</v>
      </c>
      <c r="AH47" s="41">
        <f t="shared" si="16"/>
        <v>0</v>
      </c>
      <c r="AI47" s="41">
        <f t="shared" si="2"/>
        <v>0</v>
      </c>
      <c r="AJ47" s="41">
        <f t="shared" si="3"/>
        <v>0</v>
      </c>
      <c r="AK47" s="41">
        <f t="shared" ca="1" si="17"/>
        <v>0</v>
      </c>
      <c r="AL47" s="38">
        <f t="shared" ca="1" si="18"/>
        <v>0</v>
      </c>
      <c r="AO47" s="1" t="str">
        <f ca="1">IF(A47=0,0,INDEX(OFFSET(Catégories!$D$21:$D$31,0,0,10,Catégories!$C$17),'Echantillon (10)'!C47,'Echantillon (10)'!B47))</f>
        <v>7.8 Autres plastiques</v>
      </c>
      <c r="AP47" s="38">
        <f t="shared" ca="1" si="4"/>
        <v>0</v>
      </c>
      <c r="AT47" s="38">
        <f t="shared" ca="1" si="19"/>
        <v>0</v>
      </c>
      <c r="AW47" s="36"/>
      <c r="AX47" s="36"/>
      <c r="AY47" s="40">
        <f t="shared" si="20"/>
        <v>0</v>
      </c>
      <c r="BA47" s="9">
        <f t="shared" ca="1" si="5"/>
        <v>0</v>
      </c>
      <c r="BC47" s="10">
        <f t="shared" ca="1" si="6"/>
        <v>0</v>
      </c>
      <c r="BF47" s="38">
        <f t="shared" ca="1" si="21"/>
        <v>0</v>
      </c>
    </row>
    <row r="48" spans="1:58" x14ac:dyDescent="0.3">
      <c r="A48" s="53">
        <f t="shared" ca="1" si="22"/>
        <v>27</v>
      </c>
      <c r="B48" s="19">
        <f ca="1">IF(A48=0,0,HLOOKUP(A48-1,OFFSET(Catégories!$D$18:$D$19,0,0,2,Catégories!$C$17),2,TRUE))</f>
        <v>8</v>
      </c>
      <c r="C48" s="19">
        <f ca="1">IF(A48=0,0,A48-OFFSET(Catégories!$D$18,0,B48-1,,))</f>
        <v>1</v>
      </c>
      <c r="F48" s="1" t="str">
        <f ca="1">IF(A48=0,0,INDEX(Catégories!$D$20:$R$20,1,'Echantillon (10)'!B48))</f>
        <v>8. Combustibles non classés</v>
      </c>
      <c r="G48" s="1" t="str">
        <f ca="1">IF(A48=0,0,INDEX(OFFSET(Catégories!$D$21:$D$31,0,0,10,Catégories!$C$17),'Echantillon (10)'!C48,'Echantillon (10)'!B48))</f>
        <v>8.1 Emballages en bois</v>
      </c>
      <c r="I48" s="41">
        <v>0</v>
      </c>
      <c r="J48" s="41">
        <v>0</v>
      </c>
      <c r="K48" s="41">
        <f t="shared" si="7"/>
        <v>0</v>
      </c>
      <c r="L48" s="6"/>
      <c r="M48" s="38">
        <f t="shared" si="8"/>
        <v>0</v>
      </c>
      <c r="N48" s="38"/>
      <c r="O48" s="38">
        <f t="shared" si="9"/>
        <v>0</v>
      </c>
      <c r="Q48" s="41">
        <v>0</v>
      </c>
      <c r="R48" s="41">
        <v>0</v>
      </c>
      <c r="S48" s="41">
        <f t="shared" si="10"/>
        <v>0</v>
      </c>
      <c r="T48" s="6"/>
      <c r="U48" s="38">
        <f t="shared" si="11"/>
        <v>0</v>
      </c>
      <c r="V48" s="38"/>
      <c r="W48" s="38">
        <f t="shared" si="12"/>
        <v>0</v>
      </c>
      <c r="Y48" s="41">
        <v>0</v>
      </c>
      <c r="Z48" s="41">
        <v>0</v>
      </c>
      <c r="AA48" s="41">
        <f t="shared" si="13"/>
        <v>0</v>
      </c>
      <c r="AB48" s="6"/>
      <c r="AC48" s="38">
        <f t="shared" si="14"/>
        <v>0</v>
      </c>
      <c r="AD48" s="38"/>
      <c r="AE48" s="38">
        <f t="shared" si="15"/>
        <v>0</v>
      </c>
      <c r="AH48" s="41">
        <f t="shared" si="16"/>
        <v>0</v>
      </c>
      <c r="AI48" s="41">
        <f t="shared" si="2"/>
        <v>0</v>
      </c>
      <c r="AJ48" s="41">
        <f t="shared" si="3"/>
        <v>0</v>
      </c>
      <c r="AK48" s="41">
        <f t="shared" ca="1" si="17"/>
        <v>0</v>
      </c>
      <c r="AL48" s="38">
        <f t="shared" ca="1" si="18"/>
        <v>0</v>
      </c>
      <c r="AO48" s="1" t="str">
        <f ca="1">IF(A48=0,0,INDEX(OFFSET(Catégories!$D$21:$D$31,0,0,10,Catégories!$C$17),'Echantillon (10)'!C48,'Echantillon (10)'!B48))</f>
        <v>8.1 Emballages en bois</v>
      </c>
      <c r="AP48" s="38">
        <f t="shared" ca="1" si="4"/>
        <v>0</v>
      </c>
      <c r="AT48" s="38">
        <f t="shared" ca="1" si="19"/>
        <v>0</v>
      </c>
      <c r="AW48" s="36"/>
      <c r="AX48" s="36"/>
      <c r="AY48" s="40">
        <f t="shared" si="20"/>
        <v>0</v>
      </c>
      <c r="BA48" s="9">
        <f t="shared" ca="1" si="5"/>
        <v>0</v>
      </c>
      <c r="BC48" s="10">
        <f t="shared" ca="1" si="6"/>
        <v>0</v>
      </c>
      <c r="BF48" s="38">
        <f t="shared" ca="1" si="21"/>
        <v>0</v>
      </c>
    </row>
    <row r="49" spans="1:58" x14ac:dyDescent="0.3">
      <c r="A49" s="53">
        <f t="shared" ca="1" si="22"/>
        <v>28</v>
      </c>
      <c r="B49" s="19">
        <f ca="1">IF(A49=0,0,HLOOKUP(A49-1,OFFSET(Catégories!$D$18:$D$19,0,0,2,Catégories!$C$17),2,TRUE))</f>
        <v>8</v>
      </c>
      <c r="C49" s="19">
        <f ca="1">IF(A49=0,0,A49-OFFSET(Catégories!$D$18,0,B49-1,,))</f>
        <v>2</v>
      </c>
      <c r="F49" s="1" t="str">
        <f ca="1">IF(A49=0,0,INDEX(Catégories!$D$20:$R$20,1,'Echantillon (10)'!B49))</f>
        <v>8. Combustibles non classés</v>
      </c>
      <c r="G49" s="1" t="str">
        <f ca="1">IF(A49=0,0,INDEX(OFFSET(Catégories!$D$21:$D$31,0,0,10,Catégories!$C$17),'Echantillon (10)'!C49,'Echantillon (10)'!B49))</f>
        <v>8.2 Autres combustibles</v>
      </c>
      <c r="I49" s="41">
        <v>0</v>
      </c>
      <c r="J49" s="41">
        <v>0</v>
      </c>
      <c r="K49" s="41">
        <f t="shared" si="7"/>
        <v>0</v>
      </c>
      <c r="L49" s="6"/>
      <c r="M49" s="38">
        <f t="shared" si="8"/>
        <v>0</v>
      </c>
      <c r="N49" s="38"/>
      <c r="O49" s="38">
        <f t="shared" si="9"/>
        <v>0</v>
      </c>
      <c r="Q49" s="41">
        <v>0</v>
      </c>
      <c r="R49" s="41">
        <v>0</v>
      </c>
      <c r="S49" s="41">
        <f t="shared" si="10"/>
        <v>0</v>
      </c>
      <c r="T49" s="6"/>
      <c r="U49" s="38">
        <f t="shared" si="11"/>
        <v>0</v>
      </c>
      <c r="V49" s="38"/>
      <c r="W49" s="38">
        <f t="shared" si="12"/>
        <v>0</v>
      </c>
      <c r="Y49" s="41">
        <v>0</v>
      </c>
      <c r="Z49" s="41">
        <v>0</v>
      </c>
      <c r="AA49" s="41">
        <f t="shared" si="13"/>
        <v>0</v>
      </c>
      <c r="AB49" s="6"/>
      <c r="AC49" s="38">
        <f t="shared" si="14"/>
        <v>0</v>
      </c>
      <c r="AD49" s="38"/>
      <c r="AE49" s="38">
        <f t="shared" si="15"/>
        <v>0</v>
      </c>
      <c r="AH49" s="41">
        <f t="shared" si="16"/>
        <v>0</v>
      </c>
      <c r="AI49" s="41">
        <f t="shared" si="2"/>
        <v>0</v>
      </c>
      <c r="AJ49" s="41">
        <f t="shared" si="3"/>
        <v>0</v>
      </c>
      <c r="AK49" s="41">
        <f t="shared" ca="1" si="17"/>
        <v>0</v>
      </c>
      <c r="AL49" s="38">
        <f t="shared" ca="1" si="18"/>
        <v>0</v>
      </c>
      <c r="AO49" s="1" t="str">
        <f ca="1">IF(A49=0,0,INDEX(OFFSET(Catégories!$D$21:$D$31,0,0,10,Catégories!$C$17),'Echantillon (10)'!C49,'Echantillon (10)'!B49))</f>
        <v>8.2 Autres combustibles</v>
      </c>
      <c r="AP49" s="38">
        <f t="shared" ca="1" si="4"/>
        <v>0</v>
      </c>
      <c r="AT49" s="38">
        <f t="shared" ca="1" si="19"/>
        <v>0</v>
      </c>
      <c r="AW49" s="36"/>
      <c r="AX49" s="36"/>
      <c r="AY49" s="40">
        <f t="shared" si="20"/>
        <v>0</v>
      </c>
      <c r="BA49" s="9">
        <f t="shared" ca="1" si="5"/>
        <v>0</v>
      </c>
      <c r="BC49" s="10">
        <f t="shared" ca="1" si="6"/>
        <v>0</v>
      </c>
      <c r="BF49" s="38">
        <f t="shared" ca="1" si="21"/>
        <v>0</v>
      </c>
    </row>
    <row r="50" spans="1:58" x14ac:dyDescent="0.3">
      <c r="A50" s="53">
        <f t="shared" ca="1" si="22"/>
        <v>29</v>
      </c>
      <c r="B50" s="19">
        <f ca="1">IF(A50=0,0,HLOOKUP(A50-1,OFFSET(Catégories!$D$18:$D$19,0,0,2,Catégories!$C$17),2,TRUE))</f>
        <v>9</v>
      </c>
      <c r="C50" s="19">
        <f ca="1">IF(A50=0,0,A50-OFFSET(Catégories!$D$18,0,B50-1,,))</f>
        <v>1</v>
      </c>
      <c r="F50" s="1" t="str">
        <f ca="1">IF(A50=0,0,INDEX(Catégories!$D$20:$R$20,1,'Echantillon (10)'!B50))</f>
        <v>9. Verre</v>
      </c>
      <c r="G50" s="1" t="str">
        <f ca="1">IF(A50=0,0,INDEX(OFFSET(Catégories!$D$21:$D$31,0,0,10,Catégories!$C$17),'Echantillon (10)'!C50,'Echantillon (10)'!B50))</f>
        <v>9.1 Emballages en verre incolore</v>
      </c>
      <c r="I50" s="41">
        <v>0</v>
      </c>
      <c r="J50" s="41">
        <v>0</v>
      </c>
      <c r="K50" s="41">
        <f t="shared" si="7"/>
        <v>0</v>
      </c>
      <c r="L50" s="6"/>
      <c r="M50" s="38">
        <f t="shared" si="8"/>
        <v>0</v>
      </c>
      <c r="N50" s="38"/>
      <c r="O50" s="38">
        <f t="shared" si="9"/>
        <v>0</v>
      </c>
      <c r="Q50" s="41">
        <v>0</v>
      </c>
      <c r="R50" s="41">
        <v>0</v>
      </c>
      <c r="S50" s="41">
        <f t="shared" si="10"/>
        <v>0</v>
      </c>
      <c r="T50" s="6"/>
      <c r="U50" s="38">
        <f t="shared" si="11"/>
        <v>0</v>
      </c>
      <c r="V50" s="38"/>
      <c r="W50" s="38">
        <f t="shared" si="12"/>
        <v>0</v>
      </c>
      <c r="Y50" s="41">
        <v>0</v>
      </c>
      <c r="Z50" s="41">
        <v>0</v>
      </c>
      <c r="AA50" s="41">
        <f t="shared" si="13"/>
        <v>0</v>
      </c>
      <c r="AB50" s="6"/>
      <c r="AC50" s="38">
        <f t="shared" si="14"/>
        <v>0</v>
      </c>
      <c r="AD50" s="38"/>
      <c r="AE50" s="38">
        <f t="shared" si="15"/>
        <v>0</v>
      </c>
      <c r="AH50" s="41">
        <f t="shared" si="16"/>
        <v>0</v>
      </c>
      <c r="AI50" s="41">
        <f t="shared" si="2"/>
        <v>0</v>
      </c>
      <c r="AJ50" s="41">
        <f t="shared" si="3"/>
        <v>0</v>
      </c>
      <c r="AK50" s="41">
        <f t="shared" ca="1" si="17"/>
        <v>0</v>
      </c>
      <c r="AL50" s="38">
        <f t="shared" ca="1" si="18"/>
        <v>0</v>
      </c>
      <c r="AO50" s="1" t="str">
        <f ca="1">IF(A50=0,0,INDEX(OFFSET(Catégories!$D$21:$D$31,0,0,10,Catégories!$C$17),'Echantillon (10)'!C50,'Echantillon (10)'!B50))</f>
        <v>9.1 Emballages en verre incolore</v>
      </c>
      <c r="AP50" s="38">
        <f t="shared" ca="1" si="4"/>
        <v>0</v>
      </c>
      <c r="AT50" s="38">
        <f t="shared" ca="1" si="19"/>
        <v>0</v>
      </c>
      <c r="AW50" s="36"/>
      <c r="AX50" s="36"/>
      <c r="AY50" s="40">
        <f t="shared" si="20"/>
        <v>0</v>
      </c>
      <c r="BA50" s="9">
        <f t="shared" ca="1" si="5"/>
        <v>0</v>
      </c>
      <c r="BC50" s="10">
        <f t="shared" ca="1" si="6"/>
        <v>0</v>
      </c>
      <c r="BF50" s="38">
        <f t="shared" ca="1" si="21"/>
        <v>0</v>
      </c>
    </row>
    <row r="51" spans="1:58" x14ac:dyDescent="0.3">
      <c r="A51" s="53">
        <f t="shared" ca="1" si="22"/>
        <v>30</v>
      </c>
      <c r="B51" s="19">
        <f ca="1">IF(A51=0,0,HLOOKUP(A51-1,OFFSET(Catégories!$D$18:$D$19,0,0,2,Catégories!$C$17),2,TRUE))</f>
        <v>9</v>
      </c>
      <c r="C51" s="19">
        <f ca="1">IF(A51=0,0,A51-OFFSET(Catégories!$D$18,0,B51-1,,))</f>
        <v>2</v>
      </c>
      <c r="F51" s="1" t="str">
        <f ca="1">IF(A51=0,0,INDEX(Catégories!$D$20:$R$20,1,'Echantillon (10)'!B51))</f>
        <v>9. Verre</v>
      </c>
      <c r="G51" s="1" t="str">
        <f ca="1">IF(A51=0,0,INDEX(OFFSET(Catégories!$D$21:$D$31,0,0,10,Catégories!$C$17),'Echantillon (10)'!C51,'Echantillon (10)'!B51))</f>
        <v xml:space="preserve">9.2 Emballages en verre de couleur </v>
      </c>
      <c r="I51" s="41">
        <v>0</v>
      </c>
      <c r="J51" s="41">
        <v>0</v>
      </c>
      <c r="K51" s="41">
        <f t="shared" si="7"/>
        <v>0</v>
      </c>
      <c r="L51" s="6"/>
      <c r="M51" s="38">
        <f t="shared" si="8"/>
        <v>0</v>
      </c>
      <c r="N51" s="38"/>
      <c r="O51" s="38">
        <f t="shared" si="9"/>
        <v>0</v>
      </c>
      <c r="Q51" s="41">
        <v>0</v>
      </c>
      <c r="R51" s="41">
        <v>0</v>
      </c>
      <c r="S51" s="41">
        <f t="shared" si="10"/>
        <v>0</v>
      </c>
      <c r="T51" s="6"/>
      <c r="U51" s="38">
        <f t="shared" si="11"/>
        <v>0</v>
      </c>
      <c r="V51" s="38"/>
      <c r="W51" s="38">
        <f t="shared" si="12"/>
        <v>0</v>
      </c>
      <c r="Y51" s="41">
        <v>0</v>
      </c>
      <c r="Z51" s="41">
        <v>0</v>
      </c>
      <c r="AA51" s="41">
        <f t="shared" si="13"/>
        <v>0</v>
      </c>
      <c r="AB51" s="6"/>
      <c r="AC51" s="38">
        <f t="shared" si="14"/>
        <v>0</v>
      </c>
      <c r="AD51" s="38"/>
      <c r="AE51" s="38">
        <f t="shared" si="15"/>
        <v>0</v>
      </c>
      <c r="AH51" s="41">
        <f t="shared" si="16"/>
        <v>0</v>
      </c>
      <c r="AI51" s="41">
        <f t="shared" si="2"/>
        <v>0</v>
      </c>
      <c r="AJ51" s="41">
        <f t="shared" si="3"/>
        <v>0</v>
      </c>
      <c r="AK51" s="41">
        <f t="shared" ca="1" si="17"/>
        <v>0</v>
      </c>
      <c r="AL51" s="38">
        <f t="shared" ca="1" si="18"/>
        <v>0</v>
      </c>
      <c r="AO51" s="1" t="str">
        <f ca="1">IF(A51=0,0,INDEX(OFFSET(Catégories!$D$21:$D$31,0,0,10,Catégories!$C$17),'Echantillon (10)'!C51,'Echantillon (10)'!B51))</f>
        <v xml:space="preserve">9.2 Emballages en verre de couleur </v>
      </c>
      <c r="AP51" s="38">
        <f t="shared" ca="1" si="4"/>
        <v>0</v>
      </c>
      <c r="AT51" s="38">
        <f t="shared" ca="1" si="19"/>
        <v>0</v>
      </c>
      <c r="AW51" s="36"/>
      <c r="AX51" s="36"/>
      <c r="AY51" s="40">
        <f t="shared" si="20"/>
        <v>0</v>
      </c>
      <c r="BA51" s="9">
        <f t="shared" ca="1" si="5"/>
        <v>0</v>
      </c>
      <c r="BC51" s="10">
        <f t="shared" ca="1" si="6"/>
        <v>0</v>
      </c>
      <c r="BF51" s="38">
        <f t="shared" ca="1" si="21"/>
        <v>0</v>
      </c>
    </row>
    <row r="52" spans="1:58" x14ac:dyDescent="0.3">
      <c r="A52" s="53">
        <f t="shared" ca="1" si="22"/>
        <v>31</v>
      </c>
      <c r="B52" s="19">
        <f ca="1">IF(A52=0,0,HLOOKUP(A52-1,OFFSET(Catégories!$D$18:$D$19,0,0,2,Catégories!$C$17),2,TRUE))</f>
        <v>9</v>
      </c>
      <c r="C52" s="19">
        <f ca="1">IF(A52=0,0,A52-OFFSET(Catégories!$D$18,0,B52-1,,))</f>
        <v>3</v>
      </c>
      <c r="F52" s="1" t="str">
        <f ca="1">IF(A52=0,0,INDEX(Catégories!$D$20:$R$20,1,'Echantillon (10)'!B52))</f>
        <v>9. Verre</v>
      </c>
      <c r="G52" s="1" t="str">
        <f ca="1">IF(A52=0,0,INDEX(OFFSET(Catégories!$D$21:$D$31,0,0,10,Catégories!$C$17),'Echantillon (10)'!C52,'Echantillon (10)'!B52))</f>
        <v>9.3 Autres verres</v>
      </c>
      <c r="I52" s="41">
        <v>0</v>
      </c>
      <c r="J52" s="41">
        <v>0</v>
      </c>
      <c r="K52" s="41">
        <f t="shared" si="7"/>
        <v>0</v>
      </c>
      <c r="L52" s="6"/>
      <c r="M52" s="38">
        <f t="shared" si="8"/>
        <v>0</v>
      </c>
      <c r="N52" s="38"/>
      <c r="O52" s="38">
        <f t="shared" si="9"/>
        <v>0</v>
      </c>
      <c r="Q52" s="41">
        <v>0</v>
      </c>
      <c r="R52" s="41">
        <v>0</v>
      </c>
      <c r="S52" s="41">
        <f t="shared" si="10"/>
        <v>0</v>
      </c>
      <c r="T52" s="6"/>
      <c r="U52" s="38">
        <f t="shared" si="11"/>
        <v>0</v>
      </c>
      <c r="V52" s="38"/>
      <c r="W52" s="38">
        <f t="shared" si="12"/>
        <v>0</v>
      </c>
      <c r="Y52" s="41">
        <v>0</v>
      </c>
      <c r="Z52" s="41">
        <v>0</v>
      </c>
      <c r="AA52" s="41">
        <f t="shared" si="13"/>
        <v>0</v>
      </c>
      <c r="AB52" s="6"/>
      <c r="AC52" s="38">
        <f t="shared" si="14"/>
        <v>0</v>
      </c>
      <c r="AD52" s="38"/>
      <c r="AE52" s="38">
        <f t="shared" si="15"/>
        <v>0</v>
      </c>
      <c r="AH52" s="41">
        <f t="shared" si="16"/>
        <v>0</v>
      </c>
      <c r="AI52" s="41">
        <f t="shared" si="2"/>
        <v>0</v>
      </c>
      <c r="AJ52" s="41">
        <f t="shared" si="3"/>
        <v>0</v>
      </c>
      <c r="AK52" s="41">
        <f t="shared" ca="1" si="17"/>
        <v>0</v>
      </c>
      <c r="AL52" s="38">
        <f t="shared" ca="1" si="18"/>
        <v>0</v>
      </c>
      <c r="AO52" s="1" t="str">
        <f ca="1">IF(A52=0,0,INDEX(OFFSET(Catégories!$D$21:$D$31,0,0,10,Catégories!$C$17),'Echantillon (10)'!C52,'Echantillon (10)'!B52))</f>
        <v>9.3 Autres verres</v>
      </c>
      <c r="AP52" s="38">
        <f t="shared" ca="1" si="4"/>
        <v>0</v>
      </c>
      <c r="AT52" s="38">
        <f t="shared" ca="1" si="19"/>
        <v>0</v>
      </c>
      <c r="AW52" s="36"/>
      <c r="AX52" s="36"/>
      <c r="AY52" s="40">
        <f t="shared" si="20"/>
        <v>0</v>
      </c>
      <c r="BA52" s="9">
        <f t="shared" ca="1" si="5"/>
        <v>0</v>
      </c>
      <c r="BC52" s="10">
        <f t="shared" ca="1" si="6"/>
        <v>0</v>
      </c>
      <c r="BF52" s="38">
        <f t="shared" ca="1" si="21"/>
        <v>0</v>
      </c>
    </row>
    <row r="53" spans="1:58" x14ac:dyDescent="0.3">
      <c r="A53" s="53">
        <f t="shared" ca="1" si="22"/>
        <v>32</v>
      </c>
      <c r="B53" s="19">
        <f ca="1">IF(A53=0,0,HLOOKUP(A53-1,OFFSET(Catégories!$D$18:$D$19,0,0,2,Catégories!$C$17),2,TRUE))</f>
        <v>10</v>
      </c>
      <c r="C53" s="19">
        <f ca="1">IF(A53=0,0,A53-OFFSET(Catégories!$D$18,0,B53-1,,))</f>
        <v>1</v>
      </c>
      <c r="F53" s="1" t="str">
        <f ca="1">IF(A53=0,0,INDEX(Catégories!$D$20:$R$20,1,'Echantillon (10)'!B53))</f>
        <v>10. Métaux</v>
      </c>
      <c r="G53" s="1" t="str">
        <f ca="1">IF(A53=0,0,INDEX(OFFSET(Catégories!$D$21:$D$31,0,0,10,Catégories!$C$17),'Echantillon (10)'!C53,'Echantillon (10)'!B53))</f>
        <v>10.1 Canettes métaux ferreux</v>
      </c>
      <c r="I53" s="41">
        <v>0</v>
      </c>
      <c r="J53" s="41">
        <v>0</v>
      </c>
      <c r="K53" s="41">
        <f t="shared" si="7"/>
        <v>0</v>
      </c>
      <c r="L53" s="6"/>
      <c r="M53" s="38">
        <f t="shared" si="8"/>
        <v>0</v>
      </c>
      <c r="N53" s="38"/>
      <c r="O53" s="38">
        <f t="shared" si="9"/>
        <v>0</v>
      </c>
      <c r="Q53" s="41">
        <v>0</v>
      </c>
      <c r="R53" s="41">
        <v>0</v>
      </c>
      <c r="S53" s="41">
        <f t="shared" si="10"/>
        <v>0</v>
      </c>
      <c r="T53" s="6"/>
      <c r="U53" s="38">
        <f t="shared" si="11"/>
        <v>0</v>
      </c>
      <c r="V53" s="38"/>
      <c r="W53" s="38">
        <f t="shared" si="12"/>
        <v>0</v>
      </c>
      <c r="Y53" s="41">
        <v>0</v>
      </c>
      <c r="Z53" s="41">
        <v>0</v>
      </c>
      <c r="AA53" s="41">
        <f t="shared" si="13"/>
        <v>0</v>
      </c>
      <c r="AB53" s="6"/>
      <c r="AC53" s="38">
        <f t="shared" si="14"/>
        <v>0</v>
      </c>
      <c r="AD53" s="38"/>
      <c r="AE53" s="38">
        <f t="shared" si="15"/>
        <v>0</v>
      </c>
      <c r="AH53" s="41">
        <f t="shared" si="16"/>
        <v>0</v>
      </c>
      <c r="AI53" s="41">
        <f t="shared" si="2"/>
        <v>0</v>
      </c>
      <c r="AJ53" s="41">
        <f t="shared" si="3"/>
        <v>0</v>
      </c>
      <c r="AK53" s="41">
        <f t="shared" ca="1" si="17"/>
        <v>0</v>
      </c>
      <c r="AL53" s="38">
        <f t="shared" ca="1" si="18"/>
        <v>0</v>
      </c>
      <c r="AO53" s="1" t="str">
        <f ca="1">IF(A53=0,0,INDEX(OFFSET(Catégories!$D$21:$D$31,0,0,10,Catégories!$C$17),'Echantillon (10)'!C53,'Echantillon (10)'!B53))</f>
        <v>10.1 Canettes métaux ferreux</v>
      </c>
      <c r="AP53" s="38">
        <f t="shared" ca="1" si="4"/>
        <v>0</v>
      </c>
      <c r="AT53" s="38">
        <f t="shared" ca="1" si="19"/>
        <v>0</v>
      </c>
      <c r="AW53" s="36"/>
      <c r="AX53" s="36"/>
      <c r="AY53" s="40">
        <f t="shared" si="20"/>
        <v>0</v>
      </c>
      <c r="BA53" s="9">
        <f t="shared" ca="1" si="5"/>
        <v>0</v>
      </c>
      <c r="BC53" s="10">
        <f t="shared" ca="1" si="6"/>
        <v>0</v>
      </c>
      <c r="BF53" s="38">
        <f t="shared" ca="1" si="21"/>
        <v>0</v>
      </c>
    </row>
    <row r="54" spans="1:58" x14ac:dyDescent="0.3">
      <c r="A54" s="53">
        <f t="shared" ca="1" si="22"/>
        <v>33</v>
      </c>
      <c r="B54" s="19">
        <f ca="1">IF(A54=0,0,HLOOKUP(A54-1,OFFSET(Catégories!$D$18:$D$19,0,0,2,Catégories!$C$17),2,TRUE))</f>
        <v>10</v>
      </c>
      <c r="C54" s="19">
        <f ca="1">IF(A54=0,0,A54-OFFSET(Catégories!$D$18,0,B54-1,,))</f>
        <v>2</v>
      </c>
      <c r="F54" s="1" t="str">
        <f ca="1">IF(A54=0,0,INDEX(Catégories!$D$20:$R$20,1,'Echantillon (10)'!B54))</f>
        <v>10. Métaux</v>
      </c>
      <c r="G54" s="1" t="str">
        <f ca="1">IF(A54=0,0,INDEX(OFFSET(Catégories!$D$21:$D$31,0,0,10,Catégories!$C$17),'Echantillon (10)'!C54,'Echantillon (10)'!B54))</f>
        <v>10.2 Autres emballages métaux ferreux</v>
      </c>
      <c r="I54" s="41">
        <v>0</v>
      </c>
      <c r="J54" s="41">
        <v>0</v>
      </c>
      <c r="K54" s="41">
        <f t="shared" si="7"/>
        <v>0</v>
      </c>
      <c r="L54" s="6"/>
      <c r="M54" s="38">
        <f t="shared" si="8"/>
        <v>0</v>
      </c>
      <c r="N54" s="38"/>
      <c r="O54" s="38">
        <f t="shared" si="9"/>
        <v>0</v>
      </c>
      <c r="Q54" s="41">
        <v>0</v>
      </c>
      <c r="R54" s="41">
        <v>0</v>
      </c>
      <c r="S54" s="41">
        <f t="shared" si="10"/>
        <v>0</v>
      </c>
      <c r="T54" s="6"/>
      <c r="U54" s="38">
        <f t="shared" si="11"/>
        <v>0</v>
      </c>
      <c r="V54" s="38"/>
      <c r="W54" s="38">
        <f t="shared" si="12"/>
        <v>0</v>
      </c>
      <c r="Y54" s="41">
        <v>0</v>
      </c>
      <c r="Z54" s="41">
        <v>0</v>
      </c>
      <c r="AA54" s="41">
        <f t="shared" si="13"/>
        <v>0</v>
      </c>
      <c r="AB54" s="6"/>
      <c r="AC54" s="38">
        <f t="shared" si="14"/>
        <v>0</v>
      </c>
      <c r="AD54" s="38"/>
      <c r="AE54" s="38">
        <f t="shared" si="15"/>
        <v>0</v>
      </c>
      <c r="AH54" s="41">
        <f t="shared" si="16"/>
        <v>0</v>
      </c>
      <c r="AI54" s="41">
        <f t="shared" si="2"/>
        <v>0</v>
      </c>
      <c r="AJ54" s="41">
        <f t="shared" si="3"/>
        <v>0</v>
      </c>
      <c r="AK54" s="41">
        <f t="shared" ca="1" si="17"/>
        <v>0</v>
      </c>
      <c r="AL54" s="38">
        <f t="shared" ca="1" si="18"/>
        <v>0</v>
      </c>
      <c r="AO54" s="1" t="str">
        <f ca="1">IF(A54=0,0,INDEX(OFFSET(Catégories!$D$21:$D$31,0,0,10,Catégories!$C$17),'Echantillon (10)'!C54,'Echantillon (10)'!B54))</f>
        <v>10.2 Autres emballages métaux ferreux</v>
      </c>
      <c r="AP54" s="38">
        <f t="shared" ca="1" si="4"/>
        <v>0</v>
      </c>
      <c r="AT54" s="38">
        <f t="shared" ca="1" si="19"/>
        <v>0</v>
      </c>
      <c r="AW54" s="36"/>
      <c r="AX54" s="36"/>
      <c r="AY54" s="40">
        <f t="shared" si="20"/>
        <v>0</v>
      </c>
      <c r="BA54" s="9">
        <f t="shared" ca="1" si="5"/>
        <v>0</v>
      </c>
      <c r="BC54" s="10">
        <f t="shared" ref="BC54:BC85" ca="1" si="27">IF(AU54=$A$16,$G$18/($G$12/($G$11-$K$17)),(AY54/($AY$17/$G$17)/($G$12/($G$11-$K$17)))+SUMPRODUCT((AK$22:AK$91)*($B$22:$B$91=$AU54)))</f>
        <v>0</v>
      </c>
      <c r="BF54" s="38">
        <f t="shared" ca="1" si="21"/>
        <v>0</v>
      </c>
    </row>
    <row r="55" spans="1:58" x14ac:dyDescent="0.3">
      <c r="A55" s="53">
        <f t="shared" ca="1" si="22"/>
        <v>34</v>
      </c>
      <c r="B55" s="19">
        <f ca="1">IF(A55=0,0,HLOOKUP(A55-1,OFFSET(Catégories!$D$18:$D$19,0,0,2,Catégories!$C$17),2,TRUE))</f>
        <v>10</v>
      </c>
      <c r="C55" s="19">
        <f ca="1">IF(A55=0,0,A55-OFFSET(Catégories!$D$18,0,B55-1,,))</f>
        <v>3</v>
      </c>
      <c r="F55" s="1" t="str">
        <f ca="1">IF(A55=0,0,INDEX(Catégories!$D$20:$R$20,1,'Echantillon (10)'!B55))</f>
        <v>10. Métaux</v>
      </c>
      <c r="G55" s="1" t="str">
        <f ca="1">IF(A55=0,0,INDEX(OFFSET(Catégories!$D$21:$D$31,0,0,10,Catégories!$C$17),'Echantillon (10)'!C55,'Echantillon (10)'!B55))</f>
        <v>10.3 Canettes aluminium</v>
      </c>
      <c r="I55" s="41">
        <v>0</v>
      </c>
      <c r="J55" s="41">
        <v>0</v>
      </c>
      <c r="K55" s="41">
        <f t="shared" si="7"/>
        <v>0</v>
      </c>
      <c r="L55" s="6"/>
      <c r="M55" s="38">
        <f t="shared" si="8"/>
        <v>0</v>
      </c>
      <c r="N55" s="38"/>
      <c r="O55" s="38">
        <f t="shared" si="9"/>
        <v>0</v>
      </c>
      <c r="Q55" s="41">
        <v>0</v>
      </c>
      <c r="R55" s="41">
        <v>0</v>
      </c>
      <c r="S55" s="41">
        <f t="shared" si="10"/>
        <v>0</v>
      </c>
      <c r="T55" s="6"/>
      <c r="U55" s="38">
        <f t="shared" si="11"/>
        <v>0</v>
      </c>
      <c r="V55" s="38"/>
      <c r="W55" s="38">
        <f t="shared" si="12"/>
        <v>0</v>
      </c>
      <c r="Y55" s="41">
        <v>0</v>
      </c>
      <c r="Z55" s="41">
        <v>0</v>
      </c>
      <c r="AA55" s="41">
        <f t="shared" si="13"/>
        <v>0</v>
      </c>
      <c r="AB55" s="6"/>
      <c r="AC55" s="38">
        <f t="shared" si="14"/>
        <v>0</v>
      </c>
      <c r="AD55" s="38"/>
      <c r="AE55" s="38">
        <f t="shared" si="15"/>
        <v>0</v>
      </c>
      <c r="AH55" s="41">
        <f t="shared" si="16"/>
        <v>0</v>
      </c>
      <c r="AI55" s="41">
        <f t="shared" si="2"/>
        <v>0</v>
      </c>
      <c r="AJ55" s="41">
        <f t="shared" si="3"/>
        <v>0</v>
      </c>
      <c r="AK55" s="41">
        <f t="shared" ca="1" si="17"/>
        <v>0</v>
      </c>
      <c r="AL55" s="38">
        <f t="shared" ca="1" si="18"/>
        <v>0</v>
      </c>
      <c r="AO55" s="1" t="str">
        <f ca="1">IF(A55=0,0,INDEX(OFFSET(Catégories!$D$21:$D$31,0,0,10,Catégories!$C$17),'Echantillon (10)'!C55,'Echantillon (10)'!B55))</f>
        <v>10.3 Canettes aluminium</v>
      </c>
      <c r="AP55" s="38">
        <f t="shared" ca="1" si="4"/>
        <v>0</v>
      </c>
      <c r="AT55" s="38">
        <f t="shared" ca="1" si="19"/>
        <v>0</v>
      </c>
      <c r="AW55" s="36"/>
      <c r="AX55" s="36"/>
      <c r="AY55" s="40">
        <f t="shared" si="20"/>
        <v>0</v>
      </c>
      <c r="BA55" s="9">
        <f t="shared" ca="1" si="5"/>
        <v>0</v>
      </c>
      <c r="BC55" s="10">
        <f t="shared" ca="1" si="27"/>
        <v>0</v>
      </c>
      <c r="BF55" s="38">
        <f t="shared" ca="1" si="21"/>
        <v>0</v>
      </c>
    </row>
    <row r="56" spans="1:58" x14ac:dyDescent="0.3">
      <c r="A56" s="53">
        <f t="shared" ca="1" si="22"/>
        <v>35</v>
      </c>
      <c r="B56" s="19">
        <f ca="1">IF(A56=0,0,HLOOKUP(A56-1,OFFSET(Catégories!$D$18:$D$19,0,0,2,Catégories!$C$17),2,TRUE))</f>
        <v>10</v>
      </c>
      <c r="C56" s="19">
        <f ca="1">IF(A56=0,0,A56-OFFSET(Catégories!$D$18,0,B56-1,,))</f>
        <v>4</v>
      </c>
      <c r="F56" s="1" t="str">
        <f ca="1">IF(A56=0,0,INDEX(Catégories!$D$20:$R$20,1,'Echantillon (10)'!B56))</f>
        <v>10. Métaux</v>
      </c>
      <c r="G56" s="1" t="str">
        <f ca="1">IF(A56=0,0,INDEX(OFFSET(Catégories!$D$21:$D$31,0,0,10,Catégories!$C$17),'Echantillon (10)'!C56,'Echantillon (10)'!B56))</f>
        <v>10.4 Autres emballages aluminium</v>
      </c>
      <c r="I56" s="41">
        <v>0</v>
      </c>
      <c r="J56" s="41">
        <v>0</v>
      </c>
      <c r="K56" s="41">
        <f t="shared" si="7"/>
        <v>0</v>
      </c>
      <c r="L56" s="6"/>
      <c r="M56" s="38">
        <f t="shared" si="8"/>
        <v>0</v>
      </c>
      <c r="N56" s="38"/>
      <c r="O56" s="38">
        <f t="shared" si="9"/>
        <v>0</v>
      </c>
      <c r="Q56" s="41">
        <v>0</v>
      </c>
      <c r="R56" s="41">
        <v>0</v>
      </c>
      <c r="S56" s="41">
        <f t="shared" si="10"/>
        <v>0</v>
      </c>
      <c r="T56" s="6"/>
      <c r="U56" s="38">
        <f t="shared" si="11"/>
        <v>0</v>
      </c>
      <c r="V56" s="38"/>
      <c r="W56" s="38">
        <f t="shared" si="12"/>
        <v>0</v>
      </c>
      <c r="Y56" s="41">
        <v>0</v>
      </c>
      <c r="Z56" s="41">
        <v>0</v>
      </c>
      <c r="AA56" s="41">
        <f t="shared" si="13"/>
        <v>0</v>
      </c>
      <c r="AB56" s="6"/>
      <c r="AC56" s="38">
        <f t="shared" si="14"/>
        <v>0</v>
      </c>
      <c r="AD56" s="38"/>
      <c r="AE56" s="38">
        <f t="shared" si="15"/>
        <v>0</v>
      </c>
      <c r="AH56" s="41">
        <f t="shared" si="16"/>
        <v>0</v>
      </c>
      <c r="AI56" s="41">
        <f t="shared" si="2"/>
        <v>0</v>
      </c>
      <c r="AJ56" s="41">
        <f t="shared" si="3"/>
        <v>0</v>
      </c>
      <c r="AK56" s="41">
        <f t="shared" ca="1" si="17"/>
        <v>0</v>
      </c>
      <c r="AL56" s="38">
        <f t="shared" ca="1" si="18"/>
        <v>0</v>
      </c>
      <c r="AO56" s="1" t="str">
        <f ca="1">IF(A56=0,0,INDEX(OFFSET(Catégories!$D$21:$D$31,0,0,10,Catégories!$C$17),'Echantillon (10)'!C56,'Echantillon (10)'!B56))</f>
        <v>10.4 Autres emballages aluminium</v>
      </c>
      <c r="AP56" s="38">
        <f t="shared" ca="1" si="4"/>
        <v>0</v>
      </c>
      <c r="AT56" s="38">
        <f t="shared" ca="1" si="19"/>
        <v>0</v>
      </c>
      <c r="AW56" s="36"/>
      <c r="AX56" s="36"/>
      <c r="AY56" s="40">
        <f t="shared" si="20"/>
        <v>0</v>
      </c>
      <c r="BA56" s="9">
        <f t="shared" ca="1" si="5"/>
        <v>0</v>
      </c>
      <c r="BC56" s="10">
        <f t="shared" ca="1" si="27"/>
        <v>0</v>
      </c>
      <c r="BF56" s="38">
        <f t="shared" ca="1" si="21"/>
        <v>0</v>
      </c>
    </row>
    <row r="57" spans="1:58" x14ac:dyDescent="0.3">
      <c r="A57" s="53">
        <f t="shared" ca="1" si="22"/>
        <v>36</v>
      </c>
      <c r="B57" s="19">
        <f ca="1">IF(A57=0,0,HLOOKUP(A57-1,OFFSET(Catégories!$D$18:$D$19,0,0,2,Catégories!$C$17),2,TRUE))</f>
        <v>10</v>
      </c>
      <c r="C57" s="19">
        <f ca="1">IF(A57=0,0,A57-OFFSET(Catégories!$D$18,0,B57-1,,))</f>
        <v>5</v>
      </c>
      <c r="F57" s="1" t="str">
        <f ca="1">IF(A57=0,0,INDEX(Catégories!$D$20:$R$20,1,'Echantillon (10)'!B57))</f>
        <v>10. Métaux</v>
      </c>
      <c r="G57" s="1" t="str">
        <f ca="1">IF(A57=0,0,INDEX(OFFSET(Catégories!$D$21:$D$31,0,0,10,Catégories!$C$17),'Echantillon (10)'!C57,'Echantillon (10)'!B57))</f>
        <v>10.5 Autres métaux ferreux</v>
      </c>
      <c r="I57" s="41">
        <v>0</v>
      </c>
      <c r="J57" s="41">
        <v>0</v>
      </c>
      <c r="K57" s="41">
        <f t="shared" si="7"/>
        <v>0</v>
      </c>
      <c r="L57" s="6"/>
      <c r="M57" s="38">
        <f t="shared" si="8"/>
        <v>0</v>
      </c>
      <c r="N57" s="38"/>
      <c r="O57" s="38">
        <f t="shared" si="9"/>
        <v>0</v>
      </c>
      <c r="Q57" s="41">
        <v>0</v>
      </c>
      <c r="R57" s="41">
        <v>0</v>
      </c>
      <c r="S57" s="41">
        <f t="shared" si="10"/>
        <v>0</v>
      </c>
      <c r="T57" s="6"/>
      <c r="U57" s="38">
        <f t="shared" si="11"/>
        <v>0</v>
      </c>
      <c r="V57" s="38"/>
      <c r="W57" s="38">
        <f t="shared" si="12"/>
        <v>0</v>
      </c>
      <c r="Y57" s="41">
        <v>0</v>
      </c>
      <c r="Z57" s="41">
        <v>0</v>
      </c>
      <c r="AA57" s="41">
        <f t="shared" si="13"/>
        <v>0</v>
      </c>
      <c r="AB57" s="6"/>
      <c r="AC57" s="38">
        <f t="shared" si="14"/>
        <v>0</v>
      </c>
      <c r="AD57" s="38"/>
      <c r="AE57" s="38">
        <f t="shared" si="15"/>
        <v>0</v>
      </c>
      <c r="AH57" s="41">
        <f t="shared" si="16"/>
        <v>0</v>
      </c>
      <c r="AI57" s="41">
        <f t="shared" si="2"/>
        <v>0</v>
      </c>
      <c r="AJ57" s="41">
        <f t="shared" si="3"/>
        <v>0</v>
      </c>
      <c r="AK57" s="41">
        <f t="shared" ca="1" si="17"/>
        <v>0</v>
      </c>
      <c r="AL57" s="38">
        <f t="shared" ca="1" si="18"/>
        <v>0</v>
      </c>
      <c r="AO57" s="1" t="str">
        <f ca="1">IF(A57=0,0,INDEX(OFFSET(Catégories!$D$21:$D$31,0,0,10,Catégories!$C$17),'Echantillon (10)'!C57,'Echantillon (10)'!B57))</f>
        <v>10.5 Autres métaux ferreux</v>
      </c>
      <c r="AP57" s="38">
        <f t="shared" ca="1" si="4"/>
        <v>0</v>
      </c>
      <c r="AT57" s="38">
        <f t="shared" ca="1" si="19"/>
        <v>0</v>
      </c>
      <c r="AW57" s="36"/>
      <c r="AX57" s="36"/>
      <c r="AY57" s="40">
        <f t="shared" si="20"/>
        <v>0</v>
      </c>
      <c r="BA57" s="9">
        <f t="shared" ca="1" si="5"/>
        <v>0</v>
      </c>
      <c r="BC57" s="10">
        <f t="shared" ca="1" si="27"/>
        <v>0</v>
      </c>
      <c r="BF57" s="38">
        <f t="shared" ca="1" si="21"/>
        <v>0</v>
      </c>
    </row>
    <row r="58" spans="1:58" x14ac:dyDescent="0.3">
      <c r="A58" s="53">
        <f t="shared" ca="1" si="22"/>
        <v>37</v>
      </c>
      <c r="B58" s="19">
        <f ca="1">IF(A58=0,0,HLOOKUP(A58-1,OFFSET(Catégories!$D$18:$D$19,0,0,2,Catégories!$C$17),2,TRUE))</f>
        <v>10</v>
      </c>
      <c r="C58" s="19">
        <f ca="1">IF(A58=0,0,A58-OFFSET(Catégories!$D$18,0,B58-1,,))</f>
        <v>6</v>
      </c>
      <c r="F58" s="1" t="str">
        <f ca="1">IF(A58=0,0,INDEX(Catégories!$D$20:$R$20,1,'Echantillon (10)'!B58))</f>
        <v>10. Métaux</v>
      </c>
      <c r="G58" s="1" t="str">
        <f ca="1">IF(A58=0,0,INDEX(OFFSET(Catégories!$D$21:$D$31,0,0,10,Catégories!$C$17),'Echantillon (10)'!C58,'Echantillon (10)'!B58))</f>
        <v>10.6 Autres métaux</v>
      </c>
      <c r="I58" s="41">
        <v>0</v>
      </c>
      <c r="J58" s="41">
        <v>0</v>
      </c>
      <c r="K58" s="41">
        <f t="shared" si="7"/>
        <v>0</v>
      </c>
      <c r="L58" s="6"/>
      <c r="M58" s="38">
        <f t="shared" si="8"/>
        <v>0</v>
      </c>
      <c r="N58" s="38"/>
      <c r="O58" s="38">
        <f t="shared" si="9"/>
        <v>0</v>
      </c>
      <c r="Q58" s="41">
        <v>0</v>
      </c>
      <c r="R58" s="41">
        <v>0</v>
      </c>
      <c r="S58" s="41">
        <f t="shared" si="10"/>
        <v>0</v>
      </c>
      <c r="T58" s="6"/>
      <c r="U58" s="38">
        <f t="shared" si="11"/>
        <v>0</v>
      </c>
      <c r="V58" s="38"/>
      <c r="W58" s="38">
        <f t="shared" si="12"/>
        <v>0</v>
      </c>
      <c r="Y58" s="41">
        <v>0</v>
      </c>
      <c r="Z58" s="41">
        <v>0</v>
      </c>
      <c r="AA58" s="41">
        <f t="shared" si="13"/>
        <v>0</v>
      </c>
      <c r="AB58" s="6"/>
      <c r="AC58" s="38">
        <f t="shared" si="14"/>
        <v>0</v>
      </c>
      <c r="AD58" s="38"/>
      <c r="AE58" s="38">
        <f t="shared" si="15"/>
        <v>0</v>
      </c>
      <c r="AH58" s="41">
        <f t="shared" si="16"/>
        <v>0</v>
      </c>
      <c r="AI58" s="41">
        <f t="shared" si="2"/>
        <v>0</v>
      </c>
      <c r="AJ58" s="41">
        <f t="shared" si="3"/>
        <v>0</v>
      </c>
      <c r="AK58" s="41">
        <f t="shared" ca="1" si="17"/>
        <v>0</v>
      </c>
      <c r="AL58" s="38">
        <f t="shared" ca="1" si="18"/>
        <v>0</v>
      </c>
      <c r="AO58" s="1" t="str">
        <f ca="1">IF(A58=0,0,INDEX(OFFSET(Catégories!$D$21:$D$31,0,0,10,Catégories!$C$17),'Echantillon (10)'!C58,'Echantillon (10)'!B58))</f>
        <v>10.6 Autres métaux</v>
      </c>
      <c r="AP58" s="38">
        <f t="shared" ca="1" si="4"/>
        <v>0</v>
      </c>
      <c r="AT58" s="38">
        <f t="shared" ca="1" si="19"/>
        <v>0</v>
      </c>
      <c r="AW58" s="36"/>
      <c r="AX58" s="36"/>
      <c r="AY58" s="40">
        <f t="shared" si="20"/>
        <v>0</v>
      </c>
      <c r="BA58" s="9">
        <f t="shared" ca="1" si="5"/>
        <v>0</v>
      </c>
      <c r="BC58" s="10">
        <f t="shared" ca="1" si="27"/>
        <v>0</v>
      </c>
      <c r="BF58" s="38">
        <f t="shared" ca="1" si="21"/>
        <v>0</v>
      </c>
    </row>
    <row r="59" spans="1:58" x14ac:dyDescent="0.3">
      <c r="A59" s="53">
        <f t="shared" ca="1" si="22"/>
        <v>38</v>
      </c>
      <c r="B59" s="19">
        <f ca="1">IF(A59=0,0,HLOOKUP(A59-1,OFFSET(Catégories!$D$18:$D$19,0,0,2,Catégories!$C$17),2,TRUE))</f>
        <v>11</v>
      </c>
      <c r="C59" s="19">
        <f ca="1">IF(A59=0,0,A59-OFFSET(Catégories!$D$18,0,B59-1,,))</f>
        <v>1</v>
      </c>
      <c r="F59" s="1" t="str">
        <f ca="1">IF(A59=0,0,INDEX(Catégories!$D$20:$R$20,1,'Echantillon (10)'!B59))</f>
        <v>11. incombustibles non classés</v>
      </c>
      <c r="G59" s="1" t="str">
        <f ca="1">IF(A59=0,0,INDEX(OFFSET(Catégories!$D$21:$D$31,0,0,10,Catégories!$C$17),'Echantillon (10)'!C59,'Echantillon (10)'!B59))</f>
        <v>11.1 Emballages incombustibles</v>
      </c>
      <c r="I59" s="41">
        <v>0</v>
      </c>
      <c r="J59" s="41">
        <v>0</v>
      </c>
      <c r="K59" s="41">
        <f t="shared" si="7"/>
        <v>0</v>
      </c>
      <c r="L59" s="6"/>
      <c r="M59" s="38">
        <f t="shared" si="8"/>
        <v>0</v>
      </c>
      <c r="N59" s="38"/>
      <c r="O59" s="38">
        <f t="shared" si="9"/>
        <v>0</v>
      </c>
      <c r="Q59" s="41">
        <v>0</v>
      </c>
      <c r="R59" s="41">
        <v>0</v>
      </c>
      <c r="S59" s="41">
        <f t="shared" si="10"/>
        <v>0</v>
      </c>
      <c r="T59" s="6"/>
      <c r="U59" s="38">
        <f t="shared" si="11"/>
        <v>0</v>
      </c>
      <c r="V59" s="38"/>
      <c r="W59" s="38">
        <f t="shared" si="12"/>
        <v>0</v>
      </c>
      <c r="Y59" s="41">
        <v>0</v>
      </c>
      <c r="Z59" s="41">
        <v>0</v>
      </c>
      <c r="AA59" s="41">
        <f t="shared" si="13"/>
        <v>0</v>
      </c>
      <c r="AB59" s="6"/>
      <c r="AC59" s="38">
        <f t="shared" si="14"/>
        <v>0</v>
      </c>
      <c r="AD59" s="38"/>
      <c r="AE59" s="38">
        <f t="shared" si="15"/>
        <v>0</v>
      </c>
      <c r="AH59" s="41">
        <f t="shared" si="16"/>
        <v>0</v>
      </c>
      <c r="AI59" s="41">
        <f t="shared" si="2"/>
        <v>0</v>
      </c>
      <c r="AJ59" s="41">
        <f t="shared" si="3"/>
        <v>0</v>
      </c>
      <c r="AK59" s="41">
        <f t="shared" ca="1" si="17"/>
        <v>0</v>
      </c>
      <c r="AL59" s="38">
        <f t="shared" ca="1" si="18"/>
        <v>0</v>
      </c>
      <c r="AO59" s="1" t="str">
        <f ca="1">IF(A59=0,0,INDEX(OFFSET(Catégories!$D$21:$D$31,0,0,10,Catégories!$C$17),'Echantillon (10)'!C59,'Echantillon (10)'!B59))</f>
        <v>11.1 Emballages incombustibles</v>
      </c>
      <c r="AP59" s="38">
        <f t="shared" ca="1" si="4"/>
        <v>0</v>
      </c>
      <c r="AT59" s="38">
        <f t="shared" ca="1" si="19"/>
        <v>0</v>
      </c>
      <c r="AW59" s="36"/>
      <c r="AX59" s="36"/>
      <c r="AY59" s="40">
        <f t="shared" si="20"/>
        <v>0</v>
      </c>
      <c r="BA59" s="9">
        <f t="shared" ca="1" si="5"/>
        <v>0</v>
      </c>
      <c r="BC59" s="10">
        <f t="shared" ca="1" si="27"/>
        <v>0</v>
      </c>
      <c r="BF59" s="38">
        <f t="shared" ca="1" si="21"/>
        <v>0</v>
      </c>
    </row>
    <row r="60" spans="1:58" x14ac:dyDescent="0.3">
      <c r="A60" s="53">
        <f t="shared" ca="1" si="22"/>
        <v>39</v>
      </c>
      <c r="B60" s="19">
        <f ca="1">IF(A60=0,0,HLOOKUP(A60-1,OFFSET(Catégories!$D$18:$D$19,0,0,2,Catégories!$C$17),2,TRUE))</f>
        <v>11</v>
      </c>
      <c r="C60" s="19">
        <f ca="1">IF(A60=0,0,A60-OFFSET(Catégories!$D$18,0,B60-1,,))</f>
        <v>2</v>
      </c>
      <c r="F60" s="1" t="str">
        <f ca="1">IF(A60=0,0,INDEX(Catégories!$D$20:$R$20,1,'Echantillon (10)'!B60))</f>
        <v>11. incombustibles non classés</v>
      </c>
      <c r="G60" s="1" t="str">
        <f ca="1">IF(A60=0,0,INDEX(OFFSET(Catégories!$D$21:$D$31,0,0,10,Catégories!$C$17),'Echantillon (10)'!C60,'Echantillon (10)'!B60))</f>
        <v>11.2 Autres incombustibles</v>
      </c>
      <c r="I60" s="41">
        <v>0</v>
      </c>
      <c r="J60" s="41">
        <v>0</v>
      </c>
      <c r="K60" s="41">
        <f t="shared" si="7"/>
        <v>0</v>
      </c>
      <c r="L60" s="6"/>
      <c r="M60" s="38">
        <f t="shared" si="8"/>
        <v>0</v>
      </c>
      <c r="N60" s="38"/>
      <c r="O60" s="38">
        <f t="shared" si="9"/>
        <v>0</v>
      </c>
      <c r="Q60" s="41">
        <v>0</v>
      </c>
      <c r="R60" s="41">
        <v>0</v>
      </c>
      <c r="S60" s="41">
        <f t="shared" si="10"/>
        <v>0</v>
      </c>
      <c r="T60" s="6"/>
      <c r="U60" s="38">
        <f t="shared" si="11"/>
        <v>0</v>
      </c>
      <c r="V60" s="38"/>
      <c r="W60" s="38">
        <f t="shared" si="12"/>
        <v>0</v>
      </c>
      <c r="Y60" s="41">
        <v>0</v>
      </c>
      <c r="Z60" s="41">
        <v>0</v>
      </c>
      <c r="AA60" s="41">
        <f t="shared" si="13"/>
        <v>0</v>
      </c>
      <c r="AB60" s="6"/>
      <c r="AC60" s="38">
        <f t="shared" si="14"/>
        <v>0</v>
      </c>
      <c r="AD60" s="38"/>
      <c r="AE60" s="38">
        <f t="shared" si="15"/>
        <v>0</v>
      </c>
      <c r="AH60" s="41">
        <f t="shared" si="16"/>
        <v>0</v>
      </c>
      <c r="AI60" s="41">
        <f t="shared" si="2"/>
        <v>0</v>
      </c>
      <c r="AJ60" s="41">
        <f t="shared" si="3"/>
        <v>0</v>
      </c>
      <c r="AK60" s="41">
        <f t="shared" ca="1" si="17"/>
        <v>0</v>
      </c>
      <c r="AL60" s="38">
        <f t="shared" ca="1" si="18"/>
        <v>0</v>
      </c>
      <c r="AO60" s="1" t="str">
        <f ca="1">IF(A60=0,0,INDEX(OFFSET(Catégories!$D$21:$D$31,0,0,10,Catégories!$C$17),'Echantillon (10)'!C60,'Echantillon (10)'!B60))</f>
        <v>11.2 Autres incombustibles</v>
      </c>
      <c r="AP60" s="38">
        <f t="shared" ca="1" si="4"/>
        <v>0</v>
      </c>
      <c r="AT60" s="38">
        <f t="shared" ca="1" si="19"/>
        <v>0</v>
      </c>
      <c r="AW60" s="36"/>
      <c r="AX60" s="36"/>
      <c r="AY60" s="40">
        <f t="shared" si="20"/>
        <v>0</v>
      </c>
      <c r="BA60" s="9">
        <f t="shared" ca="1" si="5"/>
        <v>0</v>
      </c>
      <c r="BC60" s="10">
        <f t="shared" ca="1" si="27"/>
        <v>0</v>
      </c>
      <c r="BF60" s="38">
        <f t="shared" ca="1" si="21"/>
        <v>0</v>
      </c>
    </row>
    <row r="61" spans="1:58" x14ac:dyDescent="0.3">
      <c r="A61" s="53">
        <f t="shared" ca="1" si="22"/>
        <v>40</v>
      </c>
      <c r="B61" s="19">
        <f ca="1">IF(A61=0,0,HLOOKUP(A61-1,OFFSET(Catégories!$D$18:$D$19,0,0,2,Catégories!$C$17),2,TRUE))</f>
        <v>12</v>
      </c>
      <c r="C61" s="19">
        <f ca="1">IF(A61=0,0,A61-OFFSET(Catégories!$D$18,0,B61-1,,))</f>
        <v>1</v>
      </c>
      <c r="F61" s="1" t="str">
        <f ca="1">IF(A61=0,0,INDEX(Catégories!$D$20:$R$20,1,'Echantillon (10)'!B61))</f>
        <v>12. Déchets
 dangereux</v>
      </c>
      <c r="G61" s="1" t="str">
        <f ca="1">IF(A61=0,0,INDEX(OFFSET(Catégories!$D$21:$D$31,0,0,10,Catégories!$C$17),'Echantillon (10)'!C61,'Echantillon (10)'!B61))</f>
        <v>12.1 Produits chimiques</v>
      </c>
      <c r="I61" s="41">
        <v>0</v>
      </c>
      <c r="J61" s="41">
        <v>0</v>
      </c>
      <c r="K61" s="41">
        <f t="shared" si="7"/>
        <v>0</v>
      </c>
      <c r="L61" s="6"/>
      <c r="M61" s="38">
        <f t="shared" si="8"/>
        <v>0</v>
      </c>
      <c r="N61" s="38"/>
      <c r="O61" s="38">
        <f t="shared" si="9"/>
        <v>0</v>
      </c>
      <c r="Q61" s="41">
        <v>0</v>
      </c>
      <c r="R61" s="41">
        <v>0</v>
      </c>
      <c r="S61" s="41">
        <f t="shared" si="10"/>
        <v>0</v>
      </c>
      <c r="T61" s="6"/>
      <c r="U61" s="38">
        <f t="shared" si="11"/>
        <v>0</v>
      </c>
      <c r="V61" s="38"/>
      <c r="W61" s="38">
        <f t="shared" si="12"/>
        <v>0</v>
      </c>
      <c r="Y61" s="41">
        <v>0</v>
      </c>
      <c r="Z61" s="41">
        <v>0</v>
      </c>
      <c r="AA61" s="41">
        <f t="shared" si="13"/>
        <v>0</v>
      </c>
      <c r="AB61" s="6"/>
      <c r="AC61" s="38">
        <f t="shared" si="14"/>
        <v>0</v>
      </c>
      <c r="AD61" s="38"/>
      <c r="AE61" s="38">
        <f t="shared" si="15"/>
        <v>0</v>
      </c>
      <c r="AH61" s="41">
        <f t="shared" si="16"/>
        <v>0</v>
      </c>
      <c r="AI61" s="41">
        <f t="shared" si="2"/>
        <v>0</v>
      </c>
      <c r="AJ61" s="41">
        <f t="shared" si="3"/>
        <v>0</v>
      </c>
      <c r="AK61" s="41">
        <f t="shared" ca="1" si="17"/>
        <v>0</v>
      </c>
      <c r="AL61" s="38">
        <f t="shared" ca="1" si="18"/>
        <v>0</v>
      </c>
      <c r="AO61" s="1" t="str">
        <f ca="1">IF(A61=0,0,INDEX(OFFSET(Catégories!$D$21:$D$31,0,0,10,Catégories!$C$17),'Echantillon (10)'!C61,'Echantillon (10)'!B61))</f>
        <v>12.1 Produits chimiques</v>
      </c>
      <c r="AP61" s="38">
        <f t="shared" ca="1" si="4"/>
        <v>0</v>
      </c>
      <c r="AT61" s="38">
        <f t="shared" ca="1" si="19"/>
        <v>0</v>
      </c>
      <c r="AW61" s="36"/>
      <c r="AX61" s="36"/>
      <c r="AY61" s="40">
        <f t="shared" si="20"/>
        <v>0</v>
      </c>
      <c r="BA61" s="9">
        <f t="shared" ca="1" si="5"/>
        <v>0</v>
      </c>
      <c r="BC61" s="10">
        <f t="shared" ca="1" si="27"/>
        <v>0</v>
      </c>
      <c r="BF61" s="38">
        <f t="shared" ca="1" si="21"/>
        <v>0</v>
      </c>
    </row>
    <row r="62" spans="1:58" x14ac:dyDescent="0.3">
      <c r="A62" s="53">
        <f t="shared" ca="1" si="22"/>
        <v>41</v>
      </c>
      <c r="B62" s="19">
        <f ca="1">IF(A62=0,0,HLOOKUP(A62-1,OFFSET(Catégories!$D$18:$D$19,0,0,2,Catégories!$C$17),2,TRUE))</f>
        <v>12</v>
      </c>
      <c r="C62" s="19">
        <f ca="1">IF(A62=0,0,A62-OFFSET(Catégories!$D$18,0,B62-1,,))</f>
        <v>2</v>
      </c>
      <c r="F62" s="1" t="str">
        <f ca="1">IF(A62=0,0,INDEX(Catégories!$D$20:$R$20,1,'Echantillon (10)'!B62))</f>
        <v>12. Déchets
 dangereux</v>
      </c>
      <c r="G62" s="1" t="str">
        <f ca="1">IF(A62=0,0,INDEX(OFFSET(Catégories!$D$21:$D$31,0,0,10,Catégories!$C$17),'Echantillon (10)'!C62,'Echantillon (10)'!B62))</f>
        <v>12.2 Tubes fluorescents et ampoules basse consommation</v>
      </c>
      <c r="I62" s="41">
        <v>0</v>
      </c>
      <c r="J62" s="41">
        <v>0</v>
      </c>
      <c r="K62" s="41">
        <f t="shared" si="7"/>
        <v>0</v>
      </c>
      <c r="L62" s="6"/>
      <c r="M62" s="38">
        <f t="shared" si="8"/>
        <v>0</v>
      </c>
      <c r="N62" s="38"/>
      <c r="O62" s="38">
        <f t="shared" si="9"/>
        <v>0</v>
      </c>
      <c r="Q62" s="41">
        <v>0</v>
      </c>
      <c r="R62" s="41">
        <v>0</v>
      </c>
      <c r="S62" s="41">
        <f t="shared" si="10"/>
        <v>0</v>
      </c>
      <c r="T62" s="6"/>
      <c r="U62" s="38">
        <f t="shared" si="11"/>
        <v>0</v>
      </c>
      <c r="V62" s="38"/>
      <c r="W62" s="38">
        <f t="shared" si="12"/>
        <v>0</v>
      </c>
      <c r="Y62" s="41">
        <v>0</v>
      </c>
      <c r="Z62" s="41">
        <v>0</v>
      </c>
      <c r="AA62" s="41">
        <f t="shared" si="13"/>
        <v>0</v>
      </c>
      <c r="AB62" s="6"/>
      <c r="AC62" s="38">
        <f t="shared" si="14"/>
        <v>0</v>
      </c>
      <c r="AD62" s="38"/>
      <c r="AE62" s="38">
        <f t="shared" si="15"/>
        <v>0</v>
      </c>
      <c r="AH62" s="41">
        <f t="shared" si="16"/>
        <v>0</v>
      </c>
      <c r="AI62" s="41">
        <f t="shared" si="2"/>
        <v>0</v>
      </c>
      <c r="AJ62" s="41">
        <f t="shared" si="3"/>
        <v>0</v>
      </c>
      <c r="AK62" s="41">
        <f t="shared" ca="1" si="17"/>
        <v>0</v>
      </c>
      <c r="AL62" s="38">
        <f t="shared" ca="1" si="18"/>
        <v>0</v>
      </c>
      <c r="AO62" s="1" t="str">
        <f ca="1">IF(A62=0,0,INDEX(OFFSET(Catégories!$D$21:$D$31,0,0,10,Catégories!$C$17),'Echantillon (10)'!C62,'Echantillon (10)'!B62))</f>
        <v>12.2 Tubes fluorescents et ampoules basse consommation</v>
      </c>
      <c r="AP62" s="38">
        <f t="shared" ca="1" si="4"/>
        <v>0</v>
      </c>
      <c r="AT62" s="38">
        <f t="shared" ca="1" si="19"/>
        <v>0</v>
      </c>
      <c r="AW62" s="36"/>
      <c r="AX62" s="36"/>
      <c r="AY62" s="40">
        <f t="shared" si="20"/>
        <v>0</v>
      </c>
      <c r="BA62" s="9">
        <f t="shared" ca="1" si="5"/>
        <v>0</v>
      </c>
      <c r="BC62" s="10">
        <f t="shared" ca="1" si="27"/>
        <v>0</v>
      </c>
      <c r="BF62" s="38">
        <f t="shared" ca="1" si="21"/>
        <v>0</v>
      </c>
    </row>
    <row r="63" spans="1:58" x14ac:dyDescent="0.3">
      <c r="A63" s="53">
        <f t="shared" ca="1" si="22"/>
        <v>42</v>
      </c>
      <c r="B63" s="19">
        <f ca="1">IF(A63=0,0,HLOOKUP(A63-1,OFFSET(Catégories!$D$18:$D$19,0,0,2,Catégories!$C$17),2,TRUE))</f>
        <v>12</v>
      </c>
      <c r="C63" s="19">
        <f ca="1">IF(A63=0,0,A63-OFFSET(Catégories!$D$18,0,B63-1,,))</f>
        <v>3</v>
      </c>
      <c r="F63" s="1" t="str">
        <f ca="1">IF(A63=0,0,INDEX(Catégories!$D$20:$R$20,1,'Echantillon (10)'!B63))</f>
        <v>12. Déchets
 dangereux</v>
      </c>
      <c r="G63" s="1" t="str">
        <f ca="1">IF(A63=0,0,INDEX(OFFSET(Catégories!$D$21:$D$31,0,0,10,Catégories!$C$17),'Echantillon (10)'!C63,'Echantillon (10)'!B63))</f>
        <v>12.3 Piles (non rechargeables)</v>
      </c>
      <c r="I63" s="41">
        <v>0</v>
      </c>
      <c r="J63" s="41">
        <v>0</v>
      </c>
      <c r="K63" s="41">
        <f t="shared" si="7"/>
        <v>0</v>
      </c>
      <c r="L63" s="6"/>
      <c r="M63" s="38">
        <f t="shared" si="8"/>
        <v>0</v>
      </c>
      <c r="N63" s="38"/>
      <c r="O63" s="38">
        <f t="shared" si="9"/>
        <v>0</v>
      </c>
      <c r="Q63" s="41">
        <v>0</v>
      </c>
      <c r="R63" s="41">
        <v>0</v>
      </c>
      <c r="S63" s="41">
        <f t="shared" si="10"/>
        <v>0</v>
      </c>
      <c r="T63" s="6"/>
      <c r="U63" s="38">
        <f t="shared" si="11"/>
        <v>0</v>
      </c>
      <c r="V63" s="38"/>
      <c r="W63" s="38">
        <f t="shared" si="12"/>
        <v>0</v>
      </c>
      <c r="Y63" s="41">
        <v>0</v>
      </c>
      <c r="Z63" s="41">
        <v>0</v>
      </c>
      <c r="AA63" s="41">
        <f t="shared" si="13"/>
        <v>0</v>
      </c>
      <c r="AB63" s="6"/>
      <c r="AC63" s="38">
        <f t="shared" si="14"/>
        <v>0</v>
      </c>
      <c r="AD63" s="38"/>
      <c r="AE63" s="38">
        <f t="shared" si="15"/>
        <v>0</v>
      </c>
      <c r="AH63" s="41">
        <f t="shared" si="16"/>
        <v>0</v>
      </c>
      <c r="AI63" s="41">
        <f t="shared" si="2"/>
        <v>0</v>
      </c>
      <c r="AJ63" s="41">
        <f t="shared" si="3"/>
        <v>0</v>
      </c>
      <c r="AK63" s="41">
        <f t="shared" ca="1" si="17"/>
        <v>0</v>
      </c>
      <c r="AL63" s="38">
        <f t="shared" ca="1" si="18"/>
        <v>0</v>
      </c>
      <c r="AO63" s="1" t="str">
        <f ca="1">IF(A63=0,0,INDEX(OFFSET(Catégories!$D$21:$D$31,0,0,10,Catégories!$C$17),'Echantillon (10)'!C63,'Echantillon (10)'!B63))</f>
        <v>12.3 Piles (non rechargeables)</v>
      </c>
      <c r="AP63" s="38">
        <f t="shared" ca="1" si="4"/>
        <v>0</v>
      </c>
      <c r="AT63" s="38">
        <f t="shared" ca="1" si="19"/>
        <v>0</v>
      </c>
      <c r="AW63" s="36"/>
      <c r="AX63" s="36"/>
      <c r="AY63" s="40">
        <f t="shared" si="20"/>
        <v>0</v>
      </c>
      <c r="BA63" s="9">
        <f t="shared" ca="1" si="5"/>
        <v>0</v>
      </c>
      <c r="BC63" s="10">
        <f t="shared" ca="1" si="27"/>
        <v>0</v>
      </c>
      <c r="BF63" s="38">
        <f t="shared" ca="1" si="21"/>
        <v>0</v>
      </c>
    </row>
    <row r="64" spans="1:58" x14ac:dyDescent="0.3">
      <c r="A64" s="53">
        <f t="shared" ca="1" si="22"/>
        <v>43</v>
      </c>
      <c r="B64" s="19">
        <f ca="1">IF(A64=0,0,HLOOKUP(A64-1,OFFSET(Catégories!$D$18:$D$19,0,0,2,Catégories!$C$17),2,TRUE))</f>
        <v>12</v>
      </c>
      <c r="C64" s="19">
        <f ca="1">IF(A64=0,0,A64-OFFSET(Catégories!$D$18,0,B64-1,,))</f>
        <v>4</v>
      </c>
      <c r="F64" s="1" t="str">
        <f ca="1">IF(A64=0,0,INDEX(Catégories!$D$20:$R$20,1,'Echantillon (10)'!B64))</f>
        <v>12. Déchets
 dangereux</v>
      </c>
      <c r="G64" s="1" t="str">
        <f ca="1">IF(A64=0,0,INDEX(OFFSET(Catégories!$D$21:$D$31,0,0,10,Catégories!$C$17),'Echantillon (10)'!C64,'Echantillon (10)'!B64))</f>
        <v>12.4 Piles rechargeables, accumulateurs</v>
      </c>
      <c r="I64" s="41">
        <v>0</v>
      </c>
      <c r="J64" s="41">
        <v>0</v>
      </c>
      <c r="K64" s="41">
        <f t="shared" si="7"/>
        <v>0</v>
      </c>
      <c r="L64" s="6"/>
      <c r="M64" s="38">
        <f t="shared" si="8"/>
        <v>0</v>
      </c>
      <c r="N64" s="38"/>
      <c r="O64" s="38">
        <f t="shared" si="9"/>
        <v>0</v>
      </c>
      <c r="Q64" s="41">
        <v>0</v>
      </c>
      <c r="R64" s="41">
        <v>0</v>
      </c>
      <c r="S64" s="41">
        <f t="shared" si="10"/>
        <v>0</v>
      </c>
      <c r="T64" s="6"/>
      <c r="U64" s="38">
        <f t="shared" si="11"/>
        <v>0</v>
      </c>
      <c r="V64" s="38"/>
      <c r="W64" s="38">
        <f t="shared" si="12"/>
        <v>0</v>
      </c>
      <c r="Y64" s="41">
        <v>0</v>
      </c>
      <c r="Z64" s="41">
        <v>0</v>
      </c>
      <c r="AA64" s="41">
        <f t="shared" si="13"/>
        <v>0</v>
      </c>
      <c r="AB64" s="6"/>
      <c r="AC64" s="38">
        <f t="shared" si="14"/>
        <v>0</v>
      </c>
      <c r="AD64" s="38"/>
      <c r="AE64" s="38">
        <f t="shared" si="15"/>
        <v>0</v>
      </c>
      <c r="AH64" s="41">
        <f t="shared" si="16"/>
        <v>0</v>
      </c>
      <c r="AI64" s="41">
        <f t="shared" si="2"/>
        <v>0</v>
      </c>
      <c r="AJ64" s="41">
        <f t="shared" si="3"/>
        <v>0</v>
      </c>
      <c r="AK64" s="41">
        <f t="shared" ca="1" si="17"/>
        <v>0</v>
      </c>
      <c r="AL64" s="38">
        <f t="shared" ca="1" si="18"/>
        <v>0</v>
      </c>
      <c r="AO64" s="1" t="str">
        <f ca="1">IF(A64=0,0,INDEX(OFFSET(Catégories!$D$21:$D$31,0,0,10,Catégories!$C$17),'Echantillon (10)'!C64,'Echantillon (10)'!B64))</f>
        <v>12.4 Piles rechargeables, accumulateurs</v>
      </c>
      <c r="AP64" s="38">
        <f t="shared" ca="1" si="4"/>
        <v>0</v>
      </c>
      <c r="AT64" s="38">
        <f t="shared" ca="1" si="19"/>
        <v>0</v>
      </c>
      <c r="AW64" s="36"/>
      <c r="AX64" s="36"/>
      <c r="AY64" s="40">
        <f t="shared" si="20"/>
        <v>0</v>
      </c>
      <c r="BA64" s="9">
        <f t="shared" ca="1" si="5"/>
        <v>0</v>
      </c>
      <c r="BC64" s="10">
        <f t="shared" ca="1" si="27"/>
        <v>0</v>
      </c>
      <c r="BF64" s="38">
        <f t="shared" ca="1" si="21"/>
        <v>0</v>
      </c>
    </row>
    <row r="65" spans="1:58" x14ac:dyDescent="0.3">
      <c r="A65" s="53">
        <f t="shared" ca="1" si="22"/>
        <v>44</v>
      </c>
      <c r="B65" s="19">
        <f ca="1">IF(A65=0,0,HLOOKUP(A65-1,OFFSET(Catégories!$D$18:$D$19,0,0,2,Catégories!$C$17),2,TRUE))</f>
        <v>12</v>
      </c>
      <c r="C65" s="19">
        <f ca="1">IF(A65=0,0,A65-OFFSET(Catégories!$D$18,0,B65-1,,))</f>
        <v>5</v>
      </c>
      <c r="F65" s="1" t="str">
        <f ca="1">IF(A65=0,0,INDEX(Catégories!$D$20:$R$20,1,'Echantillon (10)'!B65))</f>
        <v>12. Déchets
 dangereux</v>
      </c>
      <c r="G65" s="1" t="str">
        <f ca="1">IF(A65=0,0,INDEX(OFFSET(Catégories!$D$21:$D$31,0,0,10,Catégories!$C$17),'Echantillon (10)'!C65,'Echantillon (10)'!B65))</f>
        <v xml:space="preserve">12.5 Batteries </v>
      </c>
      <c r="I65" s="41">
        <v>0</v>
      </c>
      <c r="J65" s="41">
        <v>0</v>
      </c>
      <c r="K65" s="41">
        <f t="shared" si="7"/>
        <v>0</v>
      </c>
      <c r="L65" s="6"/>
      <c r="M65" s="38">
        <f t="shared" si="8"/>
        <v>0</v>
      </c>
      <c r="N65" s="38"/>
      <c r="O65" s="38">
        <f t="shared" si="9"/>
        <v>0</v>
      </c>
      <c r="Q65" s="41">
        <v>0</v>
      </c>
      <c r="R65" s="41">
        <v>0</v>
      </c>
      <c r="S65" s="41">
        <f t="shared" si="10"/>
        <v>0</v>
      </c>
      <c r="T65" s="6"/>
      <c r="U65" s="38">
        <f t="shared" si="11"/>
        <v>0</v>
      </c>
      <c r="V65" s="38"/>
      <c r="W65" s="38">
        <f t="shared" si="12"/>
        <v>0</v>
      </c>
      <c r="Y65" s="41">
        <v>0</v>
      </c>
      <c r="Z65" s="41">
        <v>0</v>
      </c>
      <c r="AA65" s="41">
        <f t="shared" si="13"/>
        <v>0</v>
      </c>
      <c r="AB65" s="6"/>
      <c r="AC65" s="38">
        <f t="shared" si="14"/>
        <v>0</v>
      </c>
      <c r="AD65" s="38"/>
      <c r="AE65" s="38">
        <f t="shared" si="15"/>
        <v>0</v>
      </c>
      <c r="AH65" s="41">
        <f t="shared" si="16"/>
        <v>0</v>
      </c>
      <c r="AI65" s="41">
        <f t="shared" si="2"/>
        <v>0</v>
      </c>
      <c r="AJ65" s="41">
        <f t="shared" si="3"/>
        <v>0</v>
      </c>
      <c r="AK65" s="41">
        <f t="shared" ca="1" si="17"/>
        <v>0</v>
      </c>
      <c r="AL65" s="38">
        <f t="shared" ca="1" si="18"/>
        <v>0</v>
      </c>
      <c r="AO65" s="1" t="str">
        <f ca="1">IF(A65=0,0,INDEX(OFFSET(Catégories!$D$21:$D$31,0,0,10,Catégories!$C$17),'Echantillon (10)'!C65,'Echantillon (10)'!B65))</f>
        <v xml:space="preserve">12.5 Batteries </v>
      </c>
      <c r="AP65" s="38">
        <f t="shared" ca="1" si="4"/>
        <v>0</v>
      </c>
      <c r="AT65" s="38">
        <f t="shared" ca="1" si="19"/>
        <v>0</v>
      </c>
      <c r="AW65" s="36"/>
      <c r="AX65" s="36"/>
      <c r="AY65" s="40">
        <f t="shared" si="20"/>
        <v>0</v>
      </c>
      <c r="BA65" s="9">
        <f t="shared" ca="1" si="5"/>
        <v>0</v>
      </c>
      <c r="BC65" s="10">
        <f t="shared" ca="1" si="27"/>
        <v>0</v>
      </c>
      <c r="BF65" s="38">
        <f t="shared" ca="1" si="21"/>
        <v>0</v>
      </c>
    </row>
    <row r="66" spans="1:58" x14ac:dyDescent="0.3">
      <c r="A66" s="53">
        <f t="shared" ca="1" si="22"/>
        <v>45</v>
      </c>
      <c r="B66" s="19">
        <f ca="1">IF(A66=0,0,HLOOKUP(A66-1,OFFSET(Catégories!$D$18:$D$19,0,0,2,Catégories!$C$17),2,TRUE))</f>
        <v>12</v>
      </c>
      <c r="C66" s="19">
        <f ca="1">IF(A66=0,0,A66-OFFSET(Catégories!$D$18,0,B66-1,,))</f>
        <v>6</v>
      </c>
      <c r="F66" s="1" t="str">
        <f ca="1">IF(A66=0,0,INDEX(Catégories!$D$20:$R$20,1,'Echantillon (10)'!B66))</f>
        <v>12. Déchets
 dangereux</v>
      </c>
      <c r="G66" s="1" t="str">
        <f ca="1">IF(A66=0,0,INDEX(OFFSET(Catégories!$D$21:$D$31,0,0,10,Catégories!$C$17),'Echantillon (10)'!C66,'Echantillon (10)'!B66))</f>
        <v xml:space="preserve">12.6 Autres déchets dangereux </v>
      </c>
      <c r="I66" s="41">
        <v>0</v>
      </c>
      <c r="J66" s="41">
        <v>0</v>
      </c>
      <c r="K66" s="41">
        <f t="shared" si="7"/>
        <v>0</v>
      </c>
      <c r="L66" s="6"/>
      <c r="M66" s="38">
        <f t="shared" si="8"/>
        <v>0</v>
      </c>
      <c r="N66" s="38"/>
      <c r="O66" s="38">
        <f t="shared" si="9"/>
        <v>0</v>
      </c>
      <c r="Q66" s="41">
        <v>0</v>
      </c>
      <c r="R66" s="41">
        <v>0</v>
      </c>
      <c r="S66" s="41">
        <f t="shared" si="10"/>
        <v>0</v>
      </c>
      <c r="T66" s="6"/>
      <c r="U66" s="38">
        <f t="shared" si="11"/>
        <v>0</v>
      </c>
      <c r="V66" s="38"/>
      <c r="W66" s="38">
        <f t="shared" si="12"/>
        <v>0</v>
      </c>
      <c r="Y66" s="41">
        <v>0</v>
      </c>
      <c r="Z66" s="41">
        <v>0</v>
      </c>
      <c r="AA66" s="41">
        <f t="shared" si="13"/>
        <v>0</v>
      </c>
      <c r="AB66" s="6"/>
      <c r="AC66" s="38">
        <f t="shared" si="14"/>
        <v>0</v>
      </c>
      <c r="AD66" s="38"/>
      <c r="AE66" s="38">
        <f t="shared" si="15"/>
        <v>0</v>
      </c>
      <c r="AH66" s="41">
        <f t="shared" si="16"/>
        <v>0</v>
      </c>
      <c r="AI66" s="41">
        <f t="shared" si="2"/>
        <v>0</v>
      </c>
      <c r="AJ66" s="41">
        <f t="shared" si="3"/>
        <v>0</v>
      </c>
      <c r="AK66" s="41">
        <f t="shared" ca="1" si="17"/>
        <v>0</v>
      </c>
      <c r="AL66" s="38">
        <f t="shared" ca="1" si="18"/>
        <v>0</v>
      </c>
      <c r="AO66" s="1" t="str">
        <f ca="1">IF(A66=0,0,INDEX(OFFSET(Catégories!$D$21:$D$31,0,0,10,Catégories!$C$17),'Echantillon (10)'!C66,'Echantillon (10)'!B66))</f>
        <v xml:space="preserve">12.6 Autres déchets dangereux </v>
      </c>
      <c r="AP66" s="38">
        <f t="shared" ca="1" si="4"/>
        <v>0</v>
      </c>
      <c r="AT66" s="38">
        <f t="shared" ca="1" si="19"/>
        <v>0</v>
      </c>
      <c r="AW66" s="36"/>
      <c r="AX66" s="36"/>
      <c r="AY66" s="40">
        <f t="shared" si="20"/>
        <v>0</v>
      </c>
      <c r="BA66" s="9">
        <f t="shared" ca="1" si="5"/>
        <v>0</v>
      </c>
      <c r="BC66" s="10">
        <f t="shared" ca="1" si="27"/>
        <v>0</v>
      </c>
      <c r="BF66" s="38">
        <f t="shared" ca="1" si="21"/>
        <v>0</v>
      </c>
    </row>
    <row r="67" spans="1:58" x14ac:dyDescent="0.3">
      <c r="A67" s="53">
        <f t="shared" ca="1" si="22"/>
        <v>46</v>
      </c>
      <c r="B67" s="19">
        <f ca="1">IF(A67=0,0,HLOOKUP(A67-1,OFFSET(Catégories!$D$18:$D$19,0,0,2,Catégories!$C$17),2,TRUE))</f>
        <v>13</v>
      </c>
      <c r="C67" s="19">
        <f ca="1">IF(A67=0,0,A67-OFFSET(Catégories!$D$18,0,B67-1,,))</f>
        <v>1</v>
      </c>
      <c r="F67" s="1" t="str">
        <f ca="1">IF(A67=0,0,INDEX(Catégories!$D$20:$R$20,1,'Echantillon (10)'!B67))</f>
        <v>13. Fines</v>
      </c>
      <c r="G67" s="1" t="str">
        <f ca="1">IF(A67=0,0,INDEX(OFFSET(Catégories!$D$21:$D$31,0,0,10,Catégories!$C$17),'Echantillon (10)'!C67,'Echantillon (10)'!B67))</f>
        <v>13. Fines</v>
      </c>
      <c r="I67" s="41">
        <v>0</v>
      </c>
      <c r="J67" s="41">
        <v>0</v>
      </c>
      <c r="K67" s="41">
        <f t="shared" si="7"/>
        <v>0</v>
      </c>
      <c r="L67" s="6"/>
      <c r="M67" s="38">
        <f t="shared" si="8"/>
        <v>0</v>
      </c>
      <c r="N67" s="38"/>
      <c r="O67" s="38">
        <f t="shared" si="9"/>
        <v>0</v>
      </c>
      <c r="Q67" s="41">
        <v>0</v>
      </c>
      <c r="R67" s="41">
        <v>0</v>
      </c>
      <c r="S67" s="41">
        <f t="shared" si="10"/>
        <v>0</v>
      </c>
      <c r="T67" s="6"/>
      <c r="U67" s="38">
        <f t="shared" si="11"/>
        <v>0</v>
      </c>
      <c r="V67" s="38"/>
      <c r="W67" s="38">
        <f t="shared" si="12"/>
        <v>0</v>
      </c>
      <c r="Y67" s="41">
        <v>0</v>
      </c>
      <c r="Z67" s="41">
        <v>0</v>
      </c>
      <c r="AA67" s="41">
        <f t="shared" si="13"/>
        <v>0</v>
      </c>
      <c r="AB67" s="6"/>
      <c r="AC67" s="38">
        <f t="shared" si="14"/>
        <v>0</v>
      </c>
      <c r="AD67" s="38"/>
      <c r="AE67" s="38">
        <f t="shared" si="15"/>
        <v>0</v>
      </c>
      <c r="AH67" s="41">
        <f t="shared" si="16"/>
        <v>0</v>
      </c>
      <c r="AI67" s="41">
        <f t="shared" si="2"/>
        <v>0</v>
      </c>
      <c r="AJ67" s="41">
        <f t="shared" si="3"/>
        <v>0</v>
      </c>
      <c r="AK67" s="41">
        <f t="shared" ca="1" si="17"/>
        <v>148.12</v>
      </c>
      <c r="AL67" s="38">
        <f t="shared" ca="1" si="18"/>
        <v>1</v>
      </c>
      <c r="AO67" s="1" t="str">
        <f ca="1">IF(A67=0,0,INDEX(OFFSET(Catégories!$D$21:$D$31,0,0,10,Catégories!$C$17),'Echantillon (10)'!C67,'Echantillon (10)'!B67))</f>
        <v>13. Fines</v>
      </c>
      <c r="AP67" s="38">
        <f t="shared" ca="1" si="4"/>
        <v>0.26930909090909094</v>
      </c>
      <c r="AT67" s="38">
        <f t="shared" ca="1" si="19"/>
        <v>0</v>
      </c>
      <c r="AW67" s="36"/>
      <c r="AX67" s="36"/>
      <c r="AY67" s="40">
        <f t="shared" si="20"/>
        <v>0</v>
      </c>
      <c r="BA67" s="9">
        <f t="shared" ca="1" si="5"/>
        <v>0</v>
      </c>
      <c r="BC67" s="10">
        <f t="shared" ca="1" si="27"/>
        <v>0</v>
      </c>
      <c r="BF67" s="38">
        <f t="shared" ca="1" si="21"/>
        <v>0</v>
      </c>
    </row>
    <row r="68" spans="1:58" x14ac:dyDescent="0.3">
      <c r="A68" s="53">
        <f t="shared" ca="1" si="22"/>
        <v>0</v>
      </c>
      <c r="B68" s="19">
        <f ca="1">IF(A68=0,0,HLOOKUP(A68-1,OFFSET(Catégories!$D$18:$D$19,0,0,2,Catégories!$C$17),2,TRUE))</f>
        <v>0</v>
      </c>
      <c r="C68" s="19">
        <f ca="1">IF(A68=0,0,A68-OFFSET(Catégories!$D$18,0,B68-1,,))</f>
        <v>0</v>
      </c>
      <c r="F68" s="1">
        <f ca="1">IF(A68=0,0,INDEX(Catégories!$D$20:$R$20,1,'Echantillon (10)'!B68))</f>
        <v>0</v>
      </c>
      <c r="G68" s="1">
        <f ca="1">IF(A68=0,0,INDEX(OFFSET(Catégories!$D$21:$D$31,0,0,10,Catégories!$C$17),'Echantillon (10)'!C68,'Echantillon (10)'!B68))</f>
        <v>0</v>
      </c>
      <c r="I68" s="41">
        <v>0</v>
      </c>
      <c r="J68" s="41">
        <v>0</v>
      </c>
      <c r="K68" s="41">
        <f t="shared" si="7"/>
        <v>0</v>
      </c>
      <c r="L68" s="6"/>
      <c r="M68" s="38">
        <f t="shared" si="8"/>
        <v>0</v>
      </c>
      <c r="N68" s="38"/>
      <c r="O68" s="38">
        <f t="shared" si="9"/>
        <v>0</v>
      </c>
      <c r="Q68" s="41">
        <v>0</v>
      </c>
      <c r="R68" s="41">
        <v>0</v>
      </c>
      <c r="S68" s="41">
        <f t="shared" si="10"/>
        <v>0</v>
      </c>
      <c r="T68" s="6"/>
      <c r="U68" s="38">
        <f t="shared" si="11"/>
        <v>0</v>
      </c>
      <c r="V68" s="38"/>
      <c r="W68" s="38">
        <f t="shared" si="12"/>
        <v>0</v>
      </c>
      <c r="Y68" s="41">
        <v>0</v>
      </c>
      <c r="Z68" s="41">
        <v>0</v>
      </c>
      <c r="AA68" s="41">
        <f t="shared" si="13"/>
        <v>0</v>
      </c>
      <c r="AB68" s="6"/>
      <c r="AC68" s="38">
        <f t="shared" si="14"/>
        <v>0</v>
      </c>
      <c r="AD68" s="38"/>
      <c r="AE68" s="38">
        <f t="shared" si="15"/>
        <v>0</v>
      </c>
      <c r="AH68" s="41">
        <f t="shared" si="16"/>
        <v>0</v>
      </c>
      <c r="AI68" s="41">
        <f t="shared" si="2"/>
        <v>0</v>
      </c>
      <c r="AJ68" s="41">
        <f t="shared" si="3"/>
        <v>0</v>
      </c>
      <c r="AK68" s="41">
        <f t="shared" ca="1" si="17"/>
        <v>0</v>
      </c>
      <c r="AL68" s="38">
        <f t="shared" ca="1" si="18"/>
        <v>0</v>
      </c>
      <c r="AO68" s="1">
        <f ca="1">IF(A68=0,0,INDEX(OFFSET(Catégories!$D$21:$D$31,0,0,10,Catégories!$C$17),'Echantillon (10)'!C68,'Echantillon (10)'!B68))</f>
        <v>0</v>
      </c>
      <c r="AP68" s="38">
        <f t="shared" ca="1" si="4"/>
        <v>0</v>
      </c>
      <c r="AT68" s="38">
        <f t="shared" ca="1" si="19"/>
        <v>0</v>
      </c>
      <c r="AW68" s="36"/>
      <c r="AX68" s="36"/>
      <c r="AY68" s="40">
        <f t="shared" si="20"/>
        <v>0</v>
      </c>
      <c r="BA68" s="9">
        <f t="shared" ca="1" si="5"/>
        <v>0</v>
      </c>
      <c r="BC68" s="10">
        <f t="shared" ca="1" si="27"/>
        <v>0</v>
      </c>
      <c r="BF68" s="38">
        <f t="shared" ca="1" si="21"/>
        <v>0</v>
      </c>
    </row>
    <row r="69" spans="1:58" x14ac:dyDescent="0.3">
      <c r="A69" s="53">
        <f t="shared" ca="1" si="22"/>
        <v>0</v>
      </c>
      <c r="B69" s="19">
        <f ca="1">IF(A69=0,0,HLOOKUP(A69-1,OFFSET(Catégories!$D$18:$D$19,0,0,2,Catégories!$C$17),2,TRUE))</f>
        <v>0</v>
      </c>
      <c r="C69" s="19">
        <f ca="1">IF(A69=0,0,A69-OFFSET(Catégories!$D$18,0,B69-1,,))</f>
        <v>0</v>
      </c>
      <c r="F69" s="1">
        <f ca="1">IF(A69=0,0,INDEX(Catégories!$D$20:$R$20,1,'Echantillon (10)'!B69))</f>
        <v>0</v>
      </c>
      <c r="G69" s="1">
        <f ca="1">IF(A69=0,0,INDEX(OFFSET(Catégories!$D$21:$D$31,0,0,10,Catégories!$C$17),'Echantillon (10)'!C69,'Echantillon (10)'!B69))</f>
        <v>0</v>
      </c>
      <c r="I69" s="41">
        <v>0</v>
      </c>
      <c r="J69" s="41">
        <v>0</v>
      </c>
      <c r="K69" s="41">
        <f t="shared" si="7"/>
        <v>0</v>
      </c>
      <c r="L69" s="6"/>
      <c r="M69" s="38">
        <f t="shared" si="8"/>
        <v>0</v>
      </c>
      <c r="N69" s="38"/>
      <c r="O69" s="38">
        <f t="shared" si="9"/>
        <v>0</v>
      </c>
      <c r="Q69" s="41">
        <v>0</v>
      </c>
      <c r="R69" s="41">
        <v>0</v>
      </c>
      <c r="S69" s="41">
        <f t="shared" si="10"/>
        <v>0</v>
      </c>
      <c r="T69" s="6"/>
      <c r="U69" s="38">
        <f t="shared" si="11"/>
        <v>0</v>
      </c>
      <c r="V69" s="38"/>
      <c r="W69" s="38">
        <f t="shared" si="12"/>
        <v>0</v>
      </c>
      <c r="Y69" s="41">
        <v>0</v>
      </c>
      <c r="Z69" s="41">
        <v>0</v>
      </c>
      <c r="AA69" s="41">
        <f t="shared" si="13"/>
        <v>0</v>
      </c>
      <c r="AB69" s="6"/>
      <c r="AC69" s="38">
        <f t="shared" si="14"/>
        <v>0</v>
      </c>
      <c r="AD69" s="38"/>
      <c r="AE69" s="38">
        <f t="shared" si="15"/>
        <v>0</v>
      </c>
      <c r="AH69" s="41">
        <f t="shared" si="16"/>
        <v>0</v>
      </c>
      <c r="AI69" s="41">
        <f t="shared" si="2"/>
        <v>0</v>
      </c>
      <c r="AJ69" s="41">
        <f t="shared" si="3"/>
        <v>0</v>
      </c>
      <c r="AK69" s="41">
        <f t="shared" ca="1" si="17"/>
        <v>0</v>
      </c>
      <c r="AL69" s="38">
        <f t="shared" ca="1" si="18"/>
        <v>0</v>
      </c>
      <c r="AO69" s="1">
        <f ca="1">IF(A69=0,0,INDEX(OFFSET(Catégories!$D$21:$D$31,0,0,10,Catégories!$C$17),'Echantillon (10)'!C69,'Echantillon (10)'!B69))</f>
        <v>0</v>
      </c>
      <c r="AP69" s="38">
        <f t="shared" ca="1" si="4"/>
        <v>0</v>
      </c>
      <c r="AT69" s="38">
        <f t="shared" ca="1" si="19"/>
        <v>0</v>
      </c>
      <c r="AW69" s="36"/>
      <c r="AX69" s="36"/>
      <c r="AY69" s="40">
        <f t="shared" si="20"/>
        <v>0</v>
      </c>
      <c r="BA69" s="9">
        <f t="shared" ca="1" si="5"/>
        <v>0</v>
      </c>
      <c r="BC69" s="10">
        <f t="shared" ca="1" si="27"/>
        <v>0</v>
      </c>
      <c r="BF69" s="38">
        <f t="shared" ca="1" si="21"/>
        <v>0</v>
      </c>
    </row>
    <row r="70" spans="1:58" x14ac:dyDescent="0.3">
      <c r="A70" s="53">
        <f t="shared" ca="1" si="22"/>
        <v>0</v>
      </c>
      <c r="B70" s="19">
        <f ca="1">IF(A70=0,0,HLOOKUP(A70-1,OFFSET(Catégories!$D$18:$D$19,0,0,2,Catégories!$C$17),2,TRUE))</f>
        <v>0</v>
      </c>
      <c r="C70" s="19">
        <f ca="1">IF(A70=0,0,A70-OFFSET(Catégories!$D$18,0,B70-1,,))</f>
        <v>0</v>
      </c>
      <c r="F70" s="1">
        <f ca="1">IF(A70=0,0,INDEX(Catégories!$D$20:$R$20,1,'Echantillon (10)'!B70))</f>
        <v>0</v>
      </c>
      <c r="G70" s="1">
        <f ca="1">IF(A70=0,0,INDEX(OFFSET(Catégories!$D$21:$D$31,0,0,10,Catégories!$C$17),'Echantillon (10)'!C70,'Echantillon (10)'!B70))</f>
        <v>0</v>
      </c>
      <c r="I70" s="41">
        <v>0</v>
      </c>
      <c r="J70" s="41">
        <v>0</v>
      </c>
      <c r="K70" s="41">
        <f t="shared" si="7"/>
        <v>0</v>
      </c>
      <c r="L70" s="6"/>
      <c r="M70" s="38">
        <f t="shared" si="8"/>
        <v>0</v>
      </c>
      <c r="N70" s="38"/>
      <c r="O70" s="38">
        <f t="shared" si="9"/>
        <v>0</v>
      </c>
      <c r="Q70" s="41">
        <v>0</v>
      </c>
      <c r="R70" s="41">
        <v>0</v>
      </c>
      <c r="S70" s="41">
        <f t="shared" si="10"/>
        <v>0</v>
      </c>
      <c r="T70" s="6"/>
      <c r="U70" s="38">
        <f t="shared" si="11"/>
        <v>0</v>
      </c>
      <c r="V70" s="38"/>
      <c r="W70" s="38">
        <f t="shared" si="12"/>
        <v>0</v>
      </c>
      <c r="Y70" s="41">
        <v>0</v>
      </c>
      <c r="Z70" s="41">
        <v>0</v>
      </c>
      <c r="AA70" s="41">
        <f t="shared" si="13"/>
        <v>0</v>
      </c>
      <c r="AB70" s="6"/>
      <c r="AC70" s="38">
        <f t="shared" si="14"/>
        <v>0</v>
      </c>
      <c r="AD70" s="38"/>
      <c r="AE70" s="38">
        <f t="shared" si="15"/>
        <v>0</v>
      </c>
      <c r="AH70" s="41">
        <f t="shared" si="16"/>
        <v>0</v>
      </c>
      <c r="AI70" s="41">
        <f t="shared" si="2"/>
        <v>0</v>
      </c>
      <c r="AJ70" s="41">
        <f t="shared" si="3"/>
        <v>0</v>
      </c>
      <c r="AK70" s="41">
        <f t="shared" ca="1" si="17"/>
        <v>0</v>
      </c>
      <c r="AL70" s="38">
        <f t="shared" ca="1" si="18"/>
        <v>0</v>
      </c>
      <c r="AO70" s="1">
        <f ca="1">IF(A70=0,0,INDEX(OFFSET(Catégories!$D$21:$D$31,0,0,10,Catégories!$C$17),'Echantillon (10)'!C70,'Echantillon (10)'!B70))</f>
        <v>0</v>
      </c>
      <c r="AP70" s="38">
        <f t="shared" ca="1" si="4"/>
        <v>0</v>
      </c>
      <c r="AT70" s="38">
        <f t="shared" ca="1" si="19"/>
        <v>0</v>
      </c>
      <c r="AW70" s="36"/>
      <c r="AX70" s="36"/>
      <c r="AY70" s="40">
        <f t="shared" si="20"/>
        <v>0</v>
      </c>
      <c r="BA70" s="9">
        <f t="shared" ca="1" si="5"/>
        <v>0</v>
      </c>
      <c r="BC70" s="10">
        <f t="shared" ca="1" si="27"/>
        <v>0</v>
      </c>
      <c r="BF70" s="38">
        <f t="shared" ca="1" si="21"/>
        <v>0</v>
      </c>
    </row>
    <row r="71" spans="1:58" x14ac:dyDescent="0.3">
      <c r="A71" s="53">
        <f t="shared" ca="1" si="22"/>
        <v>0</v>
      </c>
      <c r="B71" s="19">
        <f ca="1">IF(A71=0,0,HLOOKUP(A71-1,OFFSET(Catégories!$D$18:$D$19,0,0,2,Catégories!$C$17),2,TRUE))</f>
        <v>0</v>
      </c>
      <c r="C71" s="19">
        <f ca="1">IF(A71=0,0,A71-OFFSET(Catégories!$D$18,0,B71-1,,))</f>
        <v>0</v>
      </c>
      <c r="F71" s="1">
        <f ca="1">IF(A71=0,0,INDEX(Catégories!$D$20:$R$20,1,'Echantillon (10)'!B71))</f>
        <v>0</v>
      </c>
      <c r="G71" s="1">
        <f ca="1">IF(A71=0,0,INDEX(OFFSET(Catégories!$D$21:$D$31,0,0,10,Catégories!$C$17),'Echantillon (10)'!C71,'Echantillon (10)'!B71))</f>
        <v>0</v>
      </c>
      <c r="I71" s="41">
        <v>0</v>
      </c>
      <c r="J71" s="41">
        <v>0</v>
      </c>
      <c r="K71" s="41">
        <f t="shared" si="7"/>
        <v>0</v>
      </c>
      <c r="L71" s="6"/>
      <c r="M71" s="38">
        <f t="shared" si="8"/>
        <v>0</v>
      </c>
      <c r="N71" s="38"/>
      <c r="O71" s="38">
        <f t="shared" si="9"/>
        <v>0</v>
      </c>
      <c r="Q71" s="41">
        <v>0</v>
      </c>
      <c r="R71" s="41">
        <v>0</v>
      </c>
      <c r="S71" s="41">
        <f t="shared" si="10"/>
        <v>0</v>
      </c>
      <c r="T71" s="6"/>
      <c r="U71" s="38">
        <f t="shared" si="11"/>
        <v>0</v>
      </c>
      <c r="V71" s="38"/>
      <c r="W71" s="38">
        <f t="shared" si="12"/>
        <v>0</v>
      </c>
      <c r="Y71" s="41">
        <v>0</v>
      </c>
      <c r="Z71" s="41">
        <v>0</v>
      </c>
      <c r="AA71" s="41">
        <f t="shared" si="13"/>
        <v>0</v>
      </c>
      <c r="AB71" s="6"/>
      <c r="AC71" s="38">
        <f t="shared" si="14"/>
        <v>0</v>
      </c>
      <c r="AD71" s="38"/>
      <c r="AE71" s="38">
        <f t="shared" si="15"/>
        <v>0</v>
      </c>
      <c r="AH71" s="41">
        <f t="shared" si="16"/>
        <v>0</v>
      </c>
      <c r="AI71" s="41">
        <f t="shared" si="2"/>
        <v>0</v>
      </c>
      <c r="AJ71" s="41">
        <f t="shared" si="3"/>
        <v>0</v>
      </c>
      <c r="AK71" s="41">
        <f t="shared" ca="1" si="17"/>
        <v>0</v>
      </c>
      <c r="AL71" s="38">
        <f t="shared" ca="1" si="18"/>
        <v>0</v>
      </c>
      <c r="AO71" s="1">
        <f ca="1">IF(A71=0,0,INDEX(OFFSET(Catégories!$D$21:$D$31,0,0,10,Catégories!$C$17),'Echantillon (10)'!C71,'Echantillon (10)'!B71))</f>
        <v>0</v>
      </c>
      <c r="AP71" s="38">
        <f t="shared" ca="1" si="4"/>
        <v>0</v>
      </c>
      <c r="AT71" s="38">
        <f t="shared" ca="1" si="19"/>
        <v>0</v>
      </c>
      <c r="AW71" s="36"/>
      <c r="AX71" s="36"/>
      <c r="AY71" s="40">
        <f t="shared" si="20"/>
        <v>0</v>
      </c>
      <c r="BA71" s="9">
        <f t="shared" ca="1" si="5"/>
        <v>0</v>
      </c>
      <c r="BC71" s="10">
        <f t="shared" ca="1" si="27"/>
        <v>0</v>
      </c>
      <c r="BF71" s="38">
        <f t="shared" ca="1" si="21"/>
        <v>0</v>
      </c>
    </row>
    <row r="72" spans="1:58" x14ac:dyDescent="0.3">
      <c r="A72" s="53">
        <f t="shared" ca="1" si="22"/>
        <v>0</v>
      </c>
      <c r="B72" s="19">
        <f ca="1">IF(A72=0,0,HLOOKUP(A72-1,OFFSET(Catégories!$D$18:$D$19,0,0,2,Catégories!$C$17),2,TRUE))</f>
        <v>0</v>
      </c>
      <c r="C72" s="19">
        <f ca="1">IF(A72=0,0,A72-OFFSET(Catégories!$D$18,0,B72-1,,))</f>
        <v>0</v>
      </c>
      <c r="F72" s="1">
        <f ca="1">IF(A72=0,0,INDEX(Catégories!$D$20:$R$20,1,'Echantillon (10)'!B72))</f>
        <v>0</v>
      </c>
      <c r="G72" s="1">
        <f ca="1">IF(A72=0,0,INDEX(OFFSET(Catégories!$D$21:$D$31,0,0,10,Catégories!$C$17),'Echantillon (10)'!C72,'Echantillon (10)'!B72))</f>
        <v>0</v>
      </c>
      <c r="I72" s="41">
        <v>0</v>
      </c>
      <c r="J72" s="41">
        <v>0</v>
      </c>
      <c r="K72" s="41">
        <f t="shared" si="7"/>
        <v>0</v>
      </c>
      <c r="L72" s="6"/>
      <c r="M72" s="38">
        <f t="shared" si="8"/>
        <v>0</v>
      </c>
      <c r="N72" s="38"/>
      <c r="O72" s="38">
        <f t="shared" si="9"/>
        <v>0</v>
      </c>
      <c r="Q72" s="41">
        <v>0</v>
      </c>
      <c r="R72" s="41">
        <v>0</v>
      </c>
      <c r="S72" s="41">
        <f t="shared" si="10"/>
        <v>0</v>
      </c>
      <c r="T72" s="6"/>
      <c r="U72" s="38">
        <f t="shared" si="11"/>
        <v>0</v>
      </c>
      <c r="V72" s="38"/>
      <c r="W72" s="38">
        <f t="shared" si="12"/>
        <v>0</v>
      </c>
      <c r="Y72" s="41">
        <v>0</v>
      </c>
      <c r="Z72" s="41">
        <v>0</v>
      </c>
      <c r="AA72" s="41">
        <f t="shared" si="13"/>
        <v>0</v>
      </c>
      <c r="AB72" s="6"/>
      <c r="AC72" s="38">
        <f t="shared" si="14"/>
        <v>0</v>
      </c>
      <c r="AD72" s="38"/>
      <c r="AE72" s="38">
        <f t="shared" si="15"/>
        <v>0</v>
      </c>
      <c r="AH72" s="41">
        <f t="shared" si="16"/>
        <v>0</v>
      </c>
      <c r="AI72" s="41">
        <f t="shared" si="2"/>
        <v>0</v>
      </c>
      <c r="AJ72" s="41">
        <f t="shared" si="3"/>
        <v>0</v>
      </c>
      <c r="AK72" s="41">
        <f t="shared" ca="1" si="17"/>
        <v>0</v>
      </c>
      <c r="AL72" s="38">
        <f t="shared" ca="1" si="18"/>
        <v>0</v>
      </c>
      <c r="AO72" s="1">
        <f ca="1">IF(A72=0,0,INDEX(OFFSET(Catégories!$D$21:$D$31,0,0,10,Catégories!$C$17),'Echantillon (10)'!C72,'Echantillon (10)'!B72))</f>
        <v>0</v>
      </c>
      <c r="AP72" s="38">
        <f t="shared" ca="1" si="4"/>
        <v>0</v>
      </c>
      <c r="AT72" s="38">
        <f t="shared" ca="1" si="19"/>
        <v>0</v>
      </c>
      <c r="AW72" s="36"/>
      <c r="AX72" s="36"/>
      <c r="AY72" s="40">
        <f t="shared" si="20"/>
        <v>0</v>
      </c>
      <c r="BA72" s="9">
        <f t="shared" ca="1" si="5"/>
        <v>0</v>
      </c>
      <c r="BC72" s="10">
        <f t="shared" ca="1" si="27"/>
        <v>0</v>
      </c>
      <c r="BF72" s="38">
        <f t="shared" ca="1" si="21"/>
        <v>0</v>
      </c>
    </row>
    <row r="73" spans="1:58" x14ac:dyDescent="0.3">
      <c r="A73" s="53">
        <f t="shared" ca="1" si="22"/>
        <v>0</v>
      </c>
      <c r="B73" s="19">
        <f ca="1">IF(A73=0,0,HLOOKUP(A73-1,OFFSET(Catégories!$D$18:$D$19,0,0,2,Catégories!$C$17),2,TRUE))</f>
        <v>0</v>
      </c>
      <c r="C73" s="19">
        <f ca="1">IF(A73=0,0,A73-OFFSET(Catégories!$D$18,0,B73-1,,))</f>
        <v>0</v>
      </c>
      <c r="F73" s="1">
        <f ca="1">IF(A73=0,0,INDEX(Catégories!$D$20:$R$20,1,'Echantillon (10)'!B73))</f>
        <v>0</v>
      </c>
      <c r="G73" s="1">
        <f ca="1">IF(A73=0,0,INDEX(OFFSET(Catégories!$D$21:$D$31,0,0,10,Catégories!$C$17),'Echantillon (10)'!C73,'Echantillon (10)'!B73))</f>
        <v>0</v>
      </c>
      <c r="I73" s="41">
        <v>0</v>
      </c>
      <c r="J73" s="41">
        <v>0</v>
      </c>
      <c r="K73" s="41">
        <f t="shared" si="7"/>
        <v>0</v>
      </c>
      <c r="L73" s="6"/>
      <c r="M73" s="38">
        <f t="shared" si="8"/>
        <v>0</v>
      </c>
      <c r="N73" s="38"/>
      <c r="O73" s="38">
        <f t="shared" si="9"/>
        <v>0</v>
      </c>
      <c r="Q73" s="41">
        <v>0</v>
      </c>
      <c r="R73" s="41">
        <v>0</v>
      </c>
      <c r="S73" s="41">
        <f t="shared" si="10"/>
        <v>0</v>
      </c>
      <c r="T73" s="6"/>
      <c r="U73" s="38">
        <f t="shared" si="11"/>
        <v>0</v>
      </c>
      <c r="V73" s="38"/>
      <c r="W73" s="38">
        <f t="shared" si="12"/>
        <v>0</v>
      </c>
      <c r="Y73" s="41">
        <v>0</v>
      </c>
      <c r="Z73" s="41">
        <v>0</v>
      </c>
      <c r="AA73" s="41">
        <f t="shared" si="13"/>
        <v>0</v>
      </c>
      <c r="AB73" s="6"/>
      <c r="AC73" s="38">
        <f t="shared" si="14"/>
        <v>0</v>
      </c>
      <c r="AD73" s="38"/>
      <c r="AE73" s="38">
        <f t="shared" si="15"/>
        <v>0</v>
      </c>
      <c r="AH73" s="41">
        <f t="shared" si="16"/>
        <v>0</v>
      </c>
      <c r="AI73" s="41">
        <f t="shared" si="2"/>
        <v>0</v>
      </c>
      <c r="AJ73" s="41">
        <f t="shared" si="3"/>
        <v>0</v>
      </c>
      <c r="AK73" s="41">
        <f t="shared" ca="1" si="17"/>
        <v>0</v>
      </c>
      <c r="AL73" s="38">
        <f t="shared" ca="1" si="18"/>
        <v>0</v>
      </c>
      <c r="AO73" s="1">
        <f ca="1">IF(A73=0,0,INDEX(OFFSET(Catégories!$D$21:$D$31,0,0,10,Catégories!$C$17),'Echantillon (10)'!C73,'Echantillon (10)'!B73))</f>
        <v>0</v>
      </c>
      <c r="AP73" s="38">
        <f t="shared" ca="1" si="4"/>
        <v>0</v>
      </c>
      <c r="AT73" s="38">
        <f t="shared" ca="1" si="19"/>
        <v>0</v>
      </c>
      <c r="AW73" s="36"/>
      <c r="AX73" s="36"/>
      <c r="AY73" s="40">
        <f t="shared" si="20"/>
        <v>0</v>
      </c>
      <c r="BA73" s="9">
        <f t="shared" ca="1" si="5"/>
        <v>0</v>
      </c>
      <c r="BC73" s="10">
        <f t="shared" ca="1" si="27"/>
        <v>0</v>
      </c>
      <c r="BF73" s="38">
        <f t="shared" ca="1" si="21"/>
        <v>0</v>
      </c>
    </row>
    <row r="74" spans="1:58" x14ac:dyDescent="0.3">
      <c r="A74" s="53">
        <f t="shared" ca="1" si="22"/>
        <v>0</v>
      </c>
      <c r="B74" s="19">
        <f ca="1">IF(A74=0,0,HLOOKUP(A74-1,OFFSET(Catégories!$D$18:$D$19,0,0,2,Catégories!$C$17),2,TRUE))</f>
        <v>0</v>
      </c>
      <c r="C74" s="19">
        <f ca="1">IF(A74=0,0,A74-OFFSET(Catégories!$D$18,0,B74-1,,))</f>
        <v>0</v>
      </c>
      <c r="F74" s="1">
        <f ca="1">IF(A74=0,0,INDEX(Catégories!$D$20:$R$20,1,'Echantillon (10)'!B74))</f>
        <v>0</v>
      </c>
      <c r="G74" s="1">
        <f ca="1">IF(A74=0,0,INDEX(OFFSET(Catégories!$D$21:$D$31,0,0,10,Catégories!$C$17),'Echantillon (10)'!C74,'Echantillon (10)'!B74))</f>
        <v>0</v>
      </c>
      <c r="I74" s="41">
        <v>0</v>
      </c>
      <c r="J74" s="41">
        <v>0</v>
      </c>
      <c r="K74" s="41">
        <f t="shared" si="7"/>
        <v>0</v>
      </c>
      <c r="L74" s="6"/>
      <c r="M74" s="38">
        <f t="shared" si="8"/>
        <v>0</v>
      </c>
      <c r="N74" s="38"/>
      <c r="O74" s="38">
        <f t="shared" si="9"/>
        <v>0</v>
      </c>
      <c r="Q74" s="41">
        <v>0</v>
      </c>
      <c r="R74" s="41">
        <v>0</v>
      </c>
      <c r="S74" s="41">
        <f t="shared" si="10"/>
        <v>0</v>
      </c>
      <c r="T74" s="6"/>
      <c r="U74" s="38">
        <f t="shared" si="11"/>
        <v>0</v>
      </c>
      <c r="V74" s="38"/>
      <c r="W74" s="38">
        <f t="shared" si="12"/>
        <v>0</v>
      </c>
      <c r="Y74" s="41">
        <v>0</v>
      </c>
      <c r="Z74" s="41">
        <v>0</v>
      </c>
      <c r="AA74" s="41">
        <f t="shared" si="13"/>
        <v>0</v>
      </c>
      <c r="AB74" s="6"/>
      <c r="AC74" s="38">
        <f t="shared" si="14"/>
        <v>0</v>
      </c>
      <c r="AD74" s="38"/>
      <c r="AE74" s="38">
        <f t="shared" si="15"/>
        <v>0</v>
      </c>
      <c r="AH74" s="41">
        <f t="shared" si="16"/>
        <v>0</v>
      </c>
      <c r="AI74" s="41">
        <f t="shared" si="2"/>
        <v>0</v>
      </c>
      <c r="AJ74" s="41">
        <f t="shared" si="3"/>
        <v>0</v>
      </c>
      <c r="AK74" s="41">
        <f t="shared" ca="1" si="17"/>
        <v>0</v>
      </c>
      <c r="AL74" s="38">
        <f t="shared" ca="1" si="18"/>
        <v>0</v>
      </c>
      <c r="AO74" s="1">
        <f ca="1">IF(A74=0,0,INDEX(OFFSET(Catégories!$D$21:$D$31,0,0,10,Catégories!$C$17),'Echantillon (10)'!C74,'Echantillon (10)'!B74))</f>
        <v>0</v>
      </c>
      <c r="AP74" s="38">
        <f t="shared" ca="1" si="4"/>
        <v>0</v>
      </c>
      <c r="AT74" s="38">
        <f t="shared" ca="1" si="19"/>
        <v>0</v>
      </c>
      <c r="AW74" s="36"/>
      <c r="AX74" s="36"/>
      <c r="AY74" s="40">
        <f t="shared" si="20"/>
        <v>0</v>
      </c>
      <c r="BA74" s="9">
        <f t="shared" ca="1" si="5"/>
        <v>0</v>
      </c>
      <c r="BC74" s="10">
        <f t="shared" ca="1" si="27"/>
        <v>0</v>
      </c>
      <c r="BF74" s="38">
        <f t="shared" ca="1" si="21"/>
        <v>0</v>
      </c>
    </row>
    <row r="75" spans="1:58" x14ac:dyDescent="0.3">
      <c r="A75" s="53">
        <f t="shared" ca="1" si="22"/>
        <v>0</v>
      </c>
      <c r="B75" s="19">
        <f ca="1">IF(A75=0,0,HLOOKUP(A75-1,OFFSET(Catégories!$D$18:$D$19,0,0,2,Catégories!$C$17),2,TRUE))</f>
        <v>0</v>
      </c>
      <c r="C75" s="19">
        <f ca="1">IF(A75=0,0,A75-OFFSET(Catégories!$D$18,0,B75-1,,))</f>
        <v>0</v>
      </c>
      <c r="F75" s="1">
        <f ca="1">IF(A75=0,0,INDEX(Catégories!$D$20:$R$20,1,'Echantillon (10)'!B75))</f>
        <v>0</v>
      </c>
      <c r="G75" s="1">
        <f ca="1">IF(A75=0,0,INDEX(OFFSET(Catégories!$D$21:$D$31,0,0,10,Catégories!$C$17),'Echantillon (10)'!C75,'Echantillon (10)'!B75))</f>
        <v>0</v>
      </c>
      <c r="I75" s="41">
        <v>0</v>
      </c>
      <c r="J75" s="41">
        <v>0</v>
      </c>
      <c r="K75" s="41">
        <f t="shared" si="7"/>
        <v>0</v>
      </c>
      <c r="L75" s="6"/>
      <c r="M75" s="38">
        <f t="shared" si="8"/>
        <v>0</v>
      </c>
      <c r="N75" s="38"/>
      <c r="O75" s="38">
        <f t="shared" si="9"/>
        <v>0</v>
      </c>
      <c r="Q75" s="41">
        <v>0</v>
      </c>
      <c r="R75" s="41">
        <v>0</v>
      </c>
      <c r="S75" s="41">
        <f t="shared" si="10"/>
        <v>0</v>
      </c>
      <c r="T75" s="6"/>
      <c r="U75" s="38">
        <f t="shared" si="11"/>
        <v>0</v>
      </c>
      <c r="V75" s="38"/>
      <c r="W75" s="38">
        <f t="shared" si="12"/>
        <v>0</v>
      </c>
      <c r="Y75" s="41">
        <v>0</v>
      </c>
      <c r="Z75" s="41">
        <v>0</v>
      </c>
      <c r="AA75" s="41">
        <f t="shared" si="13"/>
        <v>0</v>
      </c>
      <c r="AB75" s="6"/>
      <c r="AC75" s="38">
        <f t="shared" si="14"/>
        <v>0</v>
      </c>
      <c r="AD75" s="38"/>
      <c r="AE75" s="38">
        <f t="shared" si="15"/>
        <v>0</v>
      </c>
      <c r="AH75" s="41">
        <f t="shared" si="16"/>
        <v>0</v>
      </c>
      <c r="AI75" s="41">
        <f t="shared" si="2"/>
        <v>0</v>
      </c>
      <c r="AJ75" s="41">
        <f t="shared" si="3"/>
        <v>0</v>
      </c>
      <c r="AK75" s="41">
        <f t="shared" ca="1" si="17"/>
        <v>0</v>
      </c>
      <c r="AL75" s="38">
        <f t="shared" ca="1" si="18"/>
        <v>0</v>
      </c>
      <c r="AO75" s="1">
        <f ca="1">IF(A75=0,0,INDEX(OFFSET(Catégories!$D$21:$D$31,0,0,10,Catégories!$C$17),'Echantillon (10)'!C75,'Echantillon (10)'!B75))</f>
        <v>0</v>
      </c>
      <c r="AP75" s="38">
        <f t="shared" ca="1" si="4"/>
        <v>0</v>
      </c>
      <c r="AT75" s="38">
        <f t="shared" ca="1" si="19"/>
        <v>0</v>
      </c>
      <c r="AW75" s="36"/>
      <c r="AX75" s="36"/>
      <c r="AY75" s="40">
        <f t="shared" si="20"/>
        <v>0</v>
      </c>
      <c r="BA75" s="9">
        <f t="shared" ca="1" si="5"/>
        <v>0</v>
      </c>
      <c r="BC75" s="10">
        <f t="shared" ca="1" si="27"/>
        <v>0</v>
      </c>
      <c r="BF75" s="38">
        <f t="shared" ca="1" si="21"/>
        <v>0</v>
      </c>
    </row>
    <row r="76" spans="1:58" x14ac:dyDescent="0.3">
      <c r="A76" s="53">
        <f t="shared" ca="1" si="22"/>
        <v>0</v>
      </c>
      <c r="B76" s="19">
        <f ca="1">IF(A76=0,0,HLOOKUP(A76-1,OFFSET(Catégories!$D$18:$D$19,0,0,2,Catégories!$C$17),2,TRUE))</f>
        <v>0</v>
      </c>
      <c r="C76" s="19">
        <f ca="1">IF(A76=0,0,A76-OFFSET(Catégories!$D$18,0,B76-1,,))</f>
        <v>0</v>
      </c>
      <c r="F76" s="1">
        <f ca="1">IF(A76=0,0,INDEX(Catégories!$D$20:$R$20,1,'Echantillon (10)'!B76))</f>
        <v>0</v>
      </c>
      <c r="G76" s="1">
        <f ca="1">IF(A76=0,0,INDEX(OFFSET(Catégories!$D$21:$D$31,0,0,10,Catégories!$C$17),'Echantillon (10)'!C76,'Echantillon (10)'!B76))</f>
        <v>0</v>
      </c>
      <c r="I76" s="41">
        <v>0</v>
      </c>
      <c r="J76" s="41">
        <v>0</v>
      </c>
      <c r="K76" s="41">
        <f t="shared" si="7"/>
        <v>0</v>
      </c>
      <c r="L76" s="6"/>
      <c r="M76" s="38">
        <f t="shared" si="8"/>
        <v>0</v>
      </c>
      <c r="N76" s="38"/>
      <c r="O76" s="38">
        <f t="shared" si="9"/>
        <v>0</v>
      </c>
      <c r="Q76" s="41">
        <v>0</v>
      </c>
      <c r="R76" s="41">
        <v>0</v>
      </c>
      <c r="S76" s="41">
        <f t="shared" si="10"/>
        <v>0</v>
      </c>
      <c r="T76" s="6"/>
      <c r="U76" s="38">
        <f t="shared" si="11"/>
        <v>0</v>
      </c>
      <c r="V76" s="38"/>
      <c r="W76" s="38">
        <f t="shared" si="12"/>
        <v>0</v>
      </c>
      <c r="Y76" s="41">
        <v>0</v>
      </c>
      <c r="Z76" s="41">
        <v>0</v>
      </c>
      <c r="AA76" s="41">
        <f t="shared" si="13"/>
        <v>0</v>
      </c>
      <c r="AB76" s="6"/>
      <c r="AC76" s="38">
        <f t="shared" si="14"/>
        <v>0</v>
      </c>
      <c r="AD76" s="38"/>
      <c r="AE76" s="38">
        <f t="shared" si="15"/>
        <v>0</v>
      </c>
      <c r="AH76" s="41">
        <f t="shared" si="16"/>
        <v>0</v>
      </c>
      <c r="AI76" s="41">
        <f t="shared" si="2"/>
        <v>0</v>
      </c>
      <c r="AJ76" s="41">
        <f t="shared" si="3"/>
        <v>0</v>
      </c>
      <c r="AK76" s="41">
        <f t="shared" ca="1" si="17"/>
        <v>0</v>
      </c>
      <c r="AL76" s="38">
        <f t="shared" ca="1" si="18"/>
        <v>0</v>
      </c>
      <c r="AO76" s="1">
        <f ca="1">IF(A76=0,0,INDEX(OFFSET(Catégories!$D$21:$D$31,0,0,10,Catégories!$C$17),'Echantillon (10)'!C76,'Echantillon (10)'!B76))</f>
        <v>0</v>
      </c>
      <c r="AP76" s="38">
        <f t="shared" ca="1" si="4"/>
        <v>0</v>
      </c>
      <c r="AT76" s="38">
        <f t="shared" ca="1" si="19"/>
        <v>0</v>
      </c>
      <c r="AW76" s="36"/>
      <c r="AX76" s="36"/>
      <c r="AY76" s="40">
        <f t="shared" si="20"/>
        <v>0</v>
      </c>
      <c r="BA76" s="9">
        <f t="shared" ca="1" si="5"/>
        <v>0</v>
      </c>
      <c r="BC76" s="10">
        <f t="shared" ca="1" si="27"/>
        <v>0</v>
      </c>
      <c r="BF76" s="38">
        <f t="shared" ca="1" si="21"/>
        <v>0</v>
      </c>
    </row>
    <row r="77" spans="1:58" x14ac:dyDescent="0.3">
      <c r="A77" s="53">
        <f t="shared" ca="1" si="22"/>
        <v>0</v>
      </c>
      <c r="B77" s="19">
        <f ca="1">IF(A77=0,0,HLOOKUP(A77-1,OFFSET(Catégories!$D$18:$D$19,0,0,2,Catégories!$C$17),2,TRUE))</f>
        <v>0</v>
      </c>
      <c r="C77" s="19">
        <f ca="1">IF(A77=0,0,A77-OFFSET(Catégories!$D$18,0,B77-1,,))</f>
        <v>0</v>
      </c>
      <c r="F77" s="1">
        <f ca="1">IF(A77=0,0,INDEX(Catégories!$D$20:$R$20,1,'Echantillon (10)'!B77))</f>
        <v>0</v>
      </c>
      <c r="G77" s="1">
        <f ca="1">IF(A77=0,0,INDEX(OFFSET(Catégories!$D$21:$D$31,0,0,10,Catégories!$C$17),'Echantillon (10)'!C77,'Echantillon (10)'!B77))</f>
        <v>0</v>
      </c>
      <c r="I77" s="41">
        <v>0</v>
      </c>
      <c r="J77" s="41">
        <v>0</v>
      </c>
      <c r="K77" s="41">
        <f t="shared" si="7"/>
        <v>0</v>
      </c>
      <c r="L77" s="6"/>
      <c r="M77" s="38">
        <f t="shared" si="8"/>
        <v>0</v>
      </c>
      <c r="N77" s="38"/>
      <c r="O77" s="38">
        <f t="shared" si="9"/>
        <v>0</v>
      </c>
      <c r="Q77" s="41">
        <v>0</v>
      </c>
      <c r="R77" s="41">
        <v>0</v>
      </c>
      <c r="S77" s="41">
        <f t="shared" si="10"/>
        <v>0</v>
      </c>
      <c r="T77" s="6"/>
      <c r="U77" s="38">
        <f t="shared" si="11"/>
        <v>0</v>
      </c>
      <c r="V77" s="38"/>
      <c r="W77" s="38">
        <f t="shared" si="12"/>
        <v>0</v>
      </c>
      <c r="Y77" s="41">
        <v>0</v>
      </c>
      <c r="Z77" s="41">
        <v>0</v>
      </c>
      <c r="AA77" s="41">
        <f t="shared" si="13"/>
        <v>0</v>
      </c>
      <c r="AB77" s="6"/>
      <c r="AC77" s="38">
        <f t="shared" si="14"/>
        <v>0</v>
      </c>
      <c r="AD77" s="38"/>
      <c r="AE77" s="38">
        <f t="shared" si="15"/>
        <v>0</v>
      </c>
      <c r="AH77" s="41">
        <f t="shared" si="16"/>
        <v>0</v>
      </c>
      <c r="AI77" s="41">
        <f t="shared" si="2"/>
        <v>0</v>
      </c>
      <c r="AJ77" s="41">
        <f t="shared" si="3"/>
        <v>0</v>
      </c>
      <c r="AK77" s="41">
        <f t="shared" ca="1" si="17"/>
        <v>0</v>
      </c>
      <c r="AL77" s="38">
        <f t="shared" ca="1" si="18"/>
        <v>0</v>
      </c>
      <c r="AO77" s="1">
        <f ca="1">IF(A77=0,0,INDEX(OFFSET(Catégories!$D$21:$D$31,0,0,10,Catégories!$C$17),'Echantillon (10)'!C77,'Echantillon (10)'!B77))</f>
        <v>0</v>
      </c>
      <c r="AP77" s="38">
        <f t="shared" ca="1" si="4"/>
        <v>0</v>
      </c>
      <c r="AT77" s="38">
        <f t="shared" ca="1" si="19"/>
        <v>0</v>
      </c>
      <c r="AW77" s="36"/>
      <c r="AX77" s="36"/>
      <c r="AY77" s="40">
        <f t="shared" si="20"/>
        <v>0</v>
      </c>
      <c r="BA77" s="9">
        <f t="shared" ca="1" si="5"/>
        <v>0</v>
      </c>
      <c r="BC77" s="10">
        <f t="shared" ca="1" si="27"/>
        <v>0</v>
      </c>
      <c r="BF77" s="38">
        <f t="shared" ca="1" si="21"/>
        <v>0</v>
      </c>
    </row>
    <row r="78" spans="1:58" x14ac:dyDescent="0.3">
      <c r="A78" s="53">
        <f t="shared" ca="1" si="22"/>
        <v>0</v>
      </c>
      <c r="B78" s="19">
        <f ca="1">IF(A78=0,0,HLOOKUP(A78-1,OFFSET(Catégories!$D$18:$D$19,0,0,2,Catégories!$C$17),2,TRUE))</f>
        <v>0</v>
      </c>
      <c r="C78" s="19">
        <f ca="1">IF(A78=0,0,A78-OFFSET(Catégories!$D$18,0,B78-1,,))</f>
        <v>0</v>
      </c>
      <c r="F78" s="1">
        <f ca="1">IF(A78=0,0,INDEX(Catégories!$D$20:$R$20,1,'Echantillon (10)'!B78))</f>
        <v>0</v>
      </c>
      <c r="G78" s="1">
        <f ca="1">IF(A78=0,0,INDEX(OFFSET(Catégories!$D$21:$D$31,0,0,10,Catégories!$C$17),'Echantillon (10)'!C78,'Echantillon (10)'!B78))</f>
        <v>0</v>
      </c>
      <c r="I78" s="41">
        <v>0</v>
      </c>
      <c r="J78" s="41">
        <v>0</v>
      </c>
      <c r="K78" s="41">
        <f t="shared" si="7"/>
        <v>0</v>
      </c>
      <c r="L78" s="6"/>
      <c r="M78" s="38">
        <f t="shared" si="8"/>
        <v>0</v>
      </c>
      <c r="N78" s="38"/>
      <c r="O78" s="38">
        <f t="shared" si="9"/>
        <v>0</v>
      </c>
      <c r="Q78" s="41">
        <v>0</v>
      </c>
      <c r="R78" s="41">
        <v>0</v>
      </c>
      <c r="S78" s="41">
        <f t="shared" si="10"/>
        <v>0</v>
      </c>
      <c r="T78" s="6"/>
      <c r="U78" s="38">
        <f t="shared" si="11"/>
        <v>0</v>
      </c>
      <c r="V78" s="38"/>
      <c r="W78" s="38">
        <f t="shared" si="12"/>
        <v>0</v>
      </c>
      <c r="Y78" s="41">
        <v>0</v>
      </c>
      <c r="Z78" s="41">
        <v>0</v>
      </c>
      <c r="AA78" s="41">
        <f t="shared" si="13"/>
        <v>0</v>
      </c>
      <c r="AB78" s="6"/>
      <c r="AC78" s="38">
        <f t="shared" si="14"/>
        <v>0</v>
      </c>
      <c r="AD78" s="38"/>
      <c r="AE78" s="38">
        <f t="shared" si="15"/>
        <v>0</v>
      </c>
      <c r="AH78" s="41">
        <f t="shared" si="16"/>
        <v>0</v>
      </c>
      <c r="AI78" s="41">
        <f t="shared" si="2"/>
        <v>0</v>
      </c>
      <c r="AJ78" s="41">
        <f t="shared" si="3"/>
        <v>0</v>
      </c>
      <c r="AK78" s="41">
        <f t="shared" ca="1" si="17"/>
        <v>0</v>
      </c>
      <c r="AL78" s="38">
        <f t="shared" ca="1" si="18"/>
        <v>0</v>
      </c>
      <c r="AO78" s="1">
        <f ca="1">IF(A78=0,0,INDEX(OFFSET(Catégories!$D$21:$D$31,0,0,10,Catégories!$C$17),'Echantillon (10)'!C78,'Echantillon (10)'!B78))</f>
        <v>0</v>
      </c>
      <c r="AP78" s="38">
        <f t="shared" ca="1" si="4"/>
        <v>0</v>
      </c>
      <c r="AT78" s="38">
        <f t="shared" ca="1" si="19"/>
        <v>0</v>
      </c>
      <c r="AW78" s="36"/>
      <c r="AX78" s="36"/>
      <c r="AY78" s="40">
        <f t="shared" si="20"/>
        <v>0</v>
      </c>
      <c r="BA78" s="9">
        <f t="shared" ca="1" si="5"/>
        <v>0</v>
      </c>
      <c r="BC78" s="10">
        <f t="shared" ca="1" si="27"/>
        <v>0</v>
      </c>
      <c r="BF78" s="38">
        <f t="shared" ca="1" si="21"/>
        <v>0</v>
      </c>
    </row>
    <row r="79" spans="1:58" x14ac:dyDescent="0.3">
      <c r="A79" s="53">
        <f t="shared" ca="1" si="22"/>
        <v>0</v>
      </c>
      <c r="B79" s="19">
        <f ca="1">IF(A79=0,0,HLOOKUP(A79-1,OFFSET(Catégories!$D$18:$D$19,0,0,2,Catégories!$C$17),2,TRUE))</f>
        <v>0</v>
      </c>
      <c r="C79" s="19">
        <f ca="1">IF(A79=0,0,A79-OFFSET(Catégories!$D$18,0,B79-1,,))</f>
        <v>0</v>
      </c>
      <c r="F79" s="1">
        <f ca="1">IF(A79=0,0,INDEX(Catégories!$D$20:$R$20,1,'Echantillon (10)'!B79))</f>
        <v>0</v>
      </c>
      <c r="G79" s="1">
        <f ca="1">IF(A79=0,0,INDEX(OFFSET(Catégories!$D$21:$D$31,0,0,10,Catégories!$C$17),'Echantillon (10)'!C79,'Echantillon (10)'!B79))</f>
        <v>0</v>
      </c>
      <c r="I79" s="41">
        <v>0</v>
      </c>
      <c r="J79" s="41">
        <v>0</v>
      </c>
      <c r="K79" s="41">
        <f t="shared" si="7"/>
        <v>0</v>
      </c>
      <c r="L79" s="6"/>
      <c r="M79" s="38">
        <f t="shared" si="8"/>
        <v>0</v>
      </c>
      <c r="N79" s="38"/>
      <c r="O79" s="38">
        <f t="shared" si="9"/>
        <v>0</v>
      </c>
      <c r="Q79" s="41">
        <v>0</v>
      </c>
      <c r="R79" s="41">
        <v>0</v>
      </c>
      <c r="S79" s="41">
        <f t="shared" si="10"/>
        <v>0</v>
      </c>
      <c r="T79" s="6"/>
      <c r="U79" s="38">
        <f t="shared" si="11"/>
        <v>0</v>
      </c>
      <c r="V79" s="38"/>
      <c r="W79" s="38">
        <f t="shared" si="12"/>
        <v>0</v>
      </c>
      <c r="Y79" s="41">
        <v>0</v>
      </c>
      <c r="Z79" s="41">
        <v>0</v>
      </c>
      <c r="AA79" s="41">
        <f t="shared" si="13"/>
        <v>0</v>
      </c>
      <c r="AB79" s="6"/>
      <c r="AC79" s="38">
        <f t="shared" si="14"/>
        <v>0</v>
      </c>
      <c r="AD79" s="38"/>
      <c r="AE79" s="38">
        <f t="shared" si="15"/>
        <v>0</v>
      </c>
      <c r="AH79" s="41">
        <f t="shared" si="16"/>
        <v>0</v>
      </c>
      <c r="AI79" s="41">
        <f t="shared" si="2"/>
        <v>0</v>
      </c>
      <c r="AJ79" s="41">
        <f t="shared" si="3"/>
        <v>0</v>
      </c>
      <c r="AK79" s="41">
        <f t="shared" ca="1" si="17"/>
        <v>0</v>
      </c>
      <c r="AL79" s="38">
        <f t="shared" ca="1" si="18"/>
        <v>0</v>
      </c>
      <c r="AO79" s="1">
        <f ca="1">IF(A79=0,0,INDEX(OFFSET(Catégories!$D$21:$D$31,0,0,10,Catégories!$C$17),'Echantillon (10)'!C79,'Echantillon (10)'!B79))</f>
        <v>0</v>
      </c>
      <c r="AP79" s="38">
        <f t="shared" ca="1" si="4"/>
        <v>0</v>
      </c>
      <c r="AT79" s="38">
        <f t="shared" ca="1" si="19"/>
        <v>0</v>
      </c>
      <c r="AW79" s="36"/>
      <c r="AX79" s="36"/>
      <c r="AY79" s="40">
        <f t="shared" si="20"/>
        <v>0</v>
      </c>
      <c r="BA79" s="9">
        <f t="shared" ca="1" si="5"/>
        <v>0</v>
      </c>
      <c r="BC79" s="10">
        <f t="shared" ca="1" si="27"/>
        <v>0</v>
      </c>
      <c r="BF79" s="38">
        <f t="shared" ca="1" si="21"/>
        <v>0</v>
      </c>
    </row>
    <row r="80" spans="1:58" x14ac:dyDescent="0.3">
      <c r="A80" s="53">
        <f t="shared" ca="1" si="22"/>
        <v>0</v>
      </c>
      <c r="B80" s="19">
        <f ca="1">IF(A80=0,0,HLOOKUP(A80-1,OFFSET(Catégories!$D$18:$D$19,0,0,2,Catégories!$C$17),2,TRUE))</f>
        <v>0</v>
      </c>
      <c r="C80" s="19">
        <f ca="1">IF(A80=0,0,A80-OFFSET(Catégories!$D$18,0,B80-1,,))</f>
        <v>0</v>
      </c>
      <c r="F80" s="1">
        <f ca="1">IF(A80=0,0,INDEX(Catégories!$D$20:$R$20,1,'Echantillon (10)'!B80))</f>
        <v>0</v>
      </c>
      <c r="G80" s="1">
        <f ca="1">IF(A80=0,0,INDEX(OFFSET(Catégories!$D$21:$D$31,0,0,10,Catégories!$C$17),'Echantillon (10)'!C80,'Echantillon (10)'!B80))</f>
        <v>0</v>
      </c>
      <c r="I80" s="41">
        <v>0</v>
      </c>
      <c r="J80" s="41">
        <v>0</v>
      </c>
      <c r="K80" s="41">
        <f t="shared" si="7"/>
        <v>0</v>
      </c>
      <c r="L80" s="6"/>
      <c r="M80" s="38">
        <f t="shared" si="8"/>
        <v>0</v>
      </c>
      <c r="N80" s="38"/>
      <c r="O80" s="38">
        <f t="shared" si="9"/>
        <v>0</v>
      </c>
      <c r="Q80" s="41">
        <v>0</v>
      </c>
      <c r="R80" s="41">
        <v>0</v>
      </c>
      <c r="S80" s="41">
        <f t="shared" si="10"/>
        <v>0</v>
      </c>
      <c r="T80" s="6"/>
      <c r="U80" s="38">
        <f t="shared" si="11"/>
        <v>0</v>
      </c>
      <c r="V80" s="38"/>
      <c r="W80" s="38">
        <f t="shared" si="12"/>
        <v>0</v>
      </c>
      <c r="Y80" s="41">
        <v>0</v>
      </c>
      <c r="Z80" s="41">
        <v>0</v>
      </c>
      <c r="AA80" s="41">
        <f t="shared" si="13"/>
        <v>0</v>
      </c>
      <c r="AB80" s="6"/>
      <c r="AC80" s="38">
        <f t="shared" si="14"/>
        <v>0</v>
      </c>
      <c r="AD80" s="38"/>
      <c r="AE80" s="38">
        <f t="shared" si="15"/>
        <v>0</v>
      </c>
      <c r="AH80" s="41">
        <f t="shared" si="16"/>
        <v>0</v>
      </c>
      <c r="AI80" s="41">
        <f t="shared" si="2"/>
        <v>0</v>
      </c>
      <c r="AJ80" s="41">
        <f t="shared" si="3"/>
        <v>0</v>
      </c>
      <c r="AK80" s="41">
        <f t="shared" ca="1" si="17"/>
        <v>0</v>
      </c>
      <c r="AL80" s="38">
        <f t="shared" ca="1" si="18"/>
        <v>0</v>
      </c>
      <c r="AO80" s="1">
        <f ca="1">IF(A80=0,0,INDEX(OFFSET(Catégories!$D$21:$D$31,0,0,10,Catégories!$C$17),'Echantillon (10)'!C80,'Echantillon (10)'!B80))</f>
        <v>0</v>
      </c>
      <c r="AP80" s="38">
        <f t="shared" ca="1" si="4"/>
        <v>0</v>
      </c>
      <c r="AT80" s="38">
        <f t="shared" ca="1" si="19"/>
        <v>0</v>
      </c>
      <c r="AW80" s="36"/>
      <c r="AX80" s="36"/>
      <c r="AY80" s="40">
        <f t="shared" si="20"/>
        <v>0</v>
      </c>
      <c r="BA80" s="9">
        <f t="shared" ca="1" si="5"/>
        <v>0</v>
      </c>
      <c r="BC80" s="10">
        <f t="shared" ca="1" si="27"/>
        <v>0</v>
      </c>
      <c r="BF80" s="38">
        <f t="shared" ca="1" si="21"/>
        <v>0</v>
      </c>
    </row>
    <row r="81" spans="1:67" x14ac:dyDescent="0.3">
      <c r="A81" s="53">
        <f t="shared" ca="1" si="22"/>
        <v>0</v>
      </c>
      <c r="B81" s="19">
        <f ca="1">IF(A81=0,0,HLOOKUP(A81-1,OFFSET(Catégories!$D$18:$D$19,0,0,2,Catégories!$C$17),2,TRUE))</f>
        <v>0</v>
      </c>
      <c r="C81" s="19">
        <f ca="1">IF(A81=0,0,A81-OFFSET(Catégories!$D$18,0,B81-1,,))</f>
        <v>0</v>
      </c>
      <c r="F81" s="1">
        <f ca="1">IF(A81=0,0,INDEX(Catégories!$D$20:$R$20,1,'Echantillon (10)'!B81))</f>
        <v>0</v>
      </c>
      <c r="G81" s="1">
        <f ca="1">IF(A81=0,0,INDEX(OFFSET(Catégories!$D$21:$D$31,0,0,10,Catégories!$C$17),'Echantillon (10)'!C81,'Echantillon (10)'!B81))</f>
        <v>0</v>
      </c>
      <c r="I81" s="41">
        <v>0</v>
      </c>
      <c r="J81" s="41">
        <v>0</v>
      </c>
      <c r="K81" s="41">
        <f t="shared" si="7"/>
        <v>0</v>
      </c>
      <c r="L81" s="6"/>
      <c r="M81" s="38">
        <f t="shared" si="8"/>
        <v>0</v>
      </c>
      <c r="N81" s="38"/>
      <c r="O81" s="38">
        <f t="shared" si="9"/>
        <v>0</v>
      </c>
      <c r="Q81" s="41">
        <v>0</v>
      </c>
      <c r="R81" s="41">
        <v>0</v>
      </c>
      <c r="S81" s="41">
        <f t="shared" si="10"/>
        <v>0</v>
      </c>
      <c r="T81" s="6"/>
      <c r="U81" s="38">
        <f t="shared" si="11"/>
        <v>0</v>
      </c>
      <c r="V81" s="38"/>
      <c r="W81" s="38">
        <f t="shared" si="12"/>
        <v>0</v>
      </c>
      <c r="Y81" s="41">
        <v>0</v>
      </c>
      <c r="Z81" s="41">
        <v>0</v>
      </c>
      <c r="AA81" s="41">
        <f t="shared" si="13"/>
        <v>0</v>
      </c>
      <c r="AB81" s="6"/>
      <c r="AC81" s="38">
        <f t="shared" si="14"/>
        <v>0</v>
      </c>
      <c r="AD81" s="38"/>
      <c r="AE81" s="38">
        <f t="shared" si="15"/>
        <v>0</v>
      </c>
      <c r="AH81" s="41">
        <f t="shared" si="16"/>
        <v>0</v>
      </c>
      <c r="AI81" s="41">
        <f t="shared" si="2"/>
        <v>0</v>
      </c>
      <c r="AJ81" s="41">
        <f t="shared" si="3"/>
        <v>0</v>
      </c>
      <c r="AK81" s="41">
        <f t="shared" ca="1" si="17"/>
        <v>0</v>
      </c>
      <c r="AL81" s="38">
        <f t="shared" ca="1" si="18"/>
        <v>0</v>
      </c>
      <c r="AO81" s="1">
        <f ca="1">IF(A81=0,0,INDEX(OFFSET(Catégories!$D$21:$D$31,0,0,10,Catégories!$C$17),'Echantillon (10)'!C81,'Echantillon (10)'!B81))</f>
        <v>0</v>
      </c>
      <c r="AP81" s="38">
        <f t="shared" ca="1" si="4"/>
        <v>0</v>
      </c>
      <c r="AT81" s="38">
        <f t="shared" ca="1" si="19"/>
        <v>0</v>
      </c>
      <c r="AW81" s="36"/>
      <c r="AX81" s="36"/>
      <c r="AY81" s="40">
        <f t="shared" si="20"/>
        <v>0</v>
      </c>
      <c r="BA81" s="9">
        <f t="shared" ca="1" si="5"/>
        <v>0</v>
      </c>
      <c r="BC81" s="10">
        <f t="shared" ca="1" si="27"/>
        <v>0</v>
      </c>
      <c r="BF81" s="38">
        <f t="shared" ca="1" si="21"/>
        <v>0</v>
      </c>
    </row>
    <row r="82" spans="1:67" x14ac:dyDescent="0.3">
      <c r="A82" s="53">
        <f t="shared" ca="1" si="22"/>
        <v>0</v>
      </c>
      <c r="B82" s="19">
        <f ca="1">IF(A82=0,0,HLOOKUP(A82-1,OFFSET(Catégories!$D$18:$D$19,0,0,2,Catégories!$C$17),2,TRUE))</f>
        <v>0</v>
      </c>
      <c r="C82" s="19">
        <f ca="1">IF(A82=0,0,A82-OFFSET(Catégories!$D$18,0,B82-1,,))</f>
        <v>0</v>
      </c>
      <c r="F82" s="1">
        <f ca="1">IF(A82=0,0,INDEX(Catégories!$D$20:$R$20,1,'Echantillon (10)'!B82))</f>
        <v>0</v>
      </c>
      <c r="G82" s="1">
        <f ca="1">IF(A82=0,0,INDEX(OFFSET(Catégories!$D$21:$D$31,0,0,10,Catégories!$C$17),'Echantillon (10)'!C82,'Echantillon (10)'!B82))</f>
        <v>0</v>
      </c>
      <c r="I82" s="41">
        <v>0</v>
      </c>
      <c r="J82" s="41">
        <v>0</v>
      </c>
      <c r="K82" s="41">
        <f t="shared" si="7"/>
        <v>0</v>
      </c>
      <c r="L82" s="6"/>
      <c r="M82" s="38">
        <f t="shared" si="8"/>
        <v>0</v>
      </c>
      <c r="N82" s="38"/>
      <c r="O82" s="38">
        <f t="shared" si="9"/>
        <v>0</v>
      </c>
      <c r="Q82" s="41">
        <v>0</v>
      </c>
      <c r="R82" s="41">
        <v>0</v>
      </c>
      <c r="S82" s="41">
        <f t="shared" si="10"/>
        <v>0</v>
      </c>
      <c r="T82" s="6"/>
      <c r="U82" s="38">
        <f t="shared" si="11"/>
        <v>0</v>
      </c>
      <c r="V82" s="38"/>
      <c r="W82" s="38">
        <f t="shared" si="12"/>
        <v>0</v>
      </c>
      <c r="Y82" s="41">
        <v>0</v>
      </c>
      <c r="Z82" s="41">
        <v>0</v>
      </c>
      <c r="AA82" s="41">
        <f t="shared" si="13"/>
        <v>0</v>
      </c>
      <c r="AB82" s="6"/>
      <c r="AC82" s="38">
        <f t="shared" si="14"/>
        <v>0</v>
      </c>
      <c r="AD82" s="38"/>
      <c r="AE82" s="38">
        <f t="shared" si="15"/>
        <v>0</v>
      </c>
      <c r="AH82" s="41">
        <f t="shared" si="16"/>
        <v>0</v>
      </c>
      <c r="AI82" s="41">
        <f t="shared" si="2"/>
        <v>0</v>
      </c>
      <c r="AJ82" s="41">
        <f t="shared" si="3"/>
        <v>0</v>
      </c>
      <c r="AK82" s="41">
        <f t="shared" ca="1" si="17"/>
        <v>0</v>
      </c>
      <c r="AL82" s="38">
        <f t="shared" ca="1" si="18"/>
        <v>0</v>
      </c>
      <c r="AO82" s="1">
        <f ca="1">IF(A82=0,0,INDEX(OFFSET(Catégories!$D$21:$D$31,0,0,10,Catégories!$C$17),'Echantillon (10)'!C82,'Echantillon (10)'!B82))</f>
        <v>0</v>
      </c>
      <c r="AP82" s="38">
        <f t="shared" ca="1" si="4"/>
        <v>0</v>
      </c>
      <c r="AT82" s="38">
        <f t="shared" ca="1" si="19"/>
        <v>0</v>
      </c>
      <c r="AW82" s="36"/>
      <c r="AX82" s="36"/>
      <c r="AY82" s="40">
        <f t="shared" si="20"/>
        <v>0</v>
      </c>
      <c r="BA82" s="9">
        <f t="shared" ca="1" si="5"/>
        <v>0</v>
      </c>
      <c r="BC82" s="10">
        <f t="shared" ca="1" si="27"/>
        <v>0</v>
      </c>
      <c r="BF82" s="38">
        <f t="shared" ca="1" si="21"/>
        <v>0</v>
      </c>
    </row>
    <row r="83" spans="1:67" x14ac:dyDescent="0.3">
      <c r="A83" s="53">
        <f t="shared" ca="1" si="22"/>
        <v>0</v>
      </c>
      <c r="B83" s="19">
        <f ca="1">IF(A83=0,0,HLOOKUP(A83-1,OFFSET(Catégories!$D$18:$D$19,0,0,2,Catégories!$C$17),2,TRUE))</f>
        <v>0</v>
      </c>
      <c r="C83" s="19">
        <f ca="1">IF(A83=0,0,A83-OFFSET(Catégories!$D$18,0,B83-1,,))</f>
        <v>0</v>
      </c>
      <c r="F83" s="1">
        <f ca="1">IF(A83=0,0,INDEX(Catégories!$D$20:$R$20,1,'Echantillon (10)'!B83))</f>
        <v>0</v>
      </c>
      <c r="G83" s="1">
        <f ca="1">IF(A83=0,0,INDEX(OFFSET(Catégories!$D$21:$D$31,0,0,10,Catégories!$C$17),'Echantillon (10)'!C83,'Echantillon (10)'!B83))</f>
        <v>0</v>
      </c>
      <c r="I83" s="41">
        <v>0</v>
      </c>
      <c r="J83" s="41">
        <v>0</v>
      </c>
      <c r="K83" s="41">
        <f t="shared" si="7"/>
        <v>0</v>
      </c>
      <c r="L83" s="6"/>
      <c r="M83" s="38">
        <f t="shared" si="8"/>
        <v>0</v>
      </c>
      <c r="N83" s="38"/>
      <c r="O83" s="38">
        <f t="shared" si="9"/>
        <v>0</v>
      </c>
      <c r="Q83" s="41">
        <v>0</v>
      </c>
      <c r="R83" s="41">
        <v>0</v>
      </c>
      <c r="S83" s="41">
        <f t="shared" si="10"/>
        <v>0</v>
      </c>
      <c r="T83" s="6"/>
      <c r="U83" s="38">
        <f t="shared" si="11"/>
        <v>0</v>
      </c>
      <c r="V83" s="38"/>
      <c r="W83" s="38">
        <f t="shared" si="12"/>
        <v>0</v>
      </c>
      <c r="Y83" s="41">
        <v>0</v>
      </c>
      <c r="Z83" s="41">
        <v>0</v>
      </c>
      <c r="AA83" s="41">
        <f t="shared" si="13"/>
        <v>0</v>
      </c>
      <c r="AB83" s="6"/>
      <c r="AC83" s="38">
        <f t="shared" si="14"/>
        <v>0</v>
      </c>
      <c r="AD83" s="38"/>
      <c r="AE83" s="38">
        <f t="shared" si="15"/>
        <v>0</v>
      </c>
      <c r="AH83" s="41">
        <f t="shared" si="16"/>
        <v>0</v>
      </c>
      <c r="AI83" s="41">
        <f t="shared" si="2"/>
        <v>0</v>
      </c>
      <c r="AJ83" s="41">
        <f t="shared" si="3"/>
        <v>0</v>
      </c>
      <c r="AK83" s="41">
        <f t="shared" ca="1" si="17"/>
        <v>0</v>
      </c>
      <c r="AL83" s="38">
        <f t="shared" ca="1" si="18"/>
        <v>0</v>
      </c>
      <c r="AO83" s="1">
        <f ca="1">IF(A83=0,0,INDEX(OFFSET(Catégories!$D$21:$D$31,0,0,10,Catégories!$C$17),'Echantillon (10)'!C83,'Echantillon (10)'!B83))</f>
        <v>0</v>
      </c>
      <c r="AP83" s="38">
        <f t="shared" ca="1" si="4"/>
        <v>0</v>
      </c>
      <c r="AT83" s="38">
        <f t="shared" ca="1" si="19"/>
        <v>0</v>
      </c>
      <c r="AW83" s="36"/>
      <c r="AX83" s="36"/>
      <c r="AY83" s="40">
        <f t="shared" si="20"/>
        <v>0</v>
      </c>
      <c r="BA83" s="9">
        <f t="shared" ca="1" si="5"/>
        <v>0</v>
      </c>
      <c r="BC83" s="10">
        <f t="shared" ca="1" si="27"/>
        <v>0</v>
      </c>
      <c r="BF83" s="38">
        <f t="shared" ca="1" si="21"/>
        <v>0</v>
      </c>
    </row>
    <row r="84" spans="1:67" x14ac:dyDescent="0.3">
      <c r="A84" s="53">
        <f t="shared" ca="1" si="22"/>
        <v>0</v>
      </c>
      <c r="B84" s="19">
        <f ca="1">IF(A84=0,0,HLOOKUP(A84-1,OFFSET(Catégories!$D$18:$D$19,0,0,2,Catégories!$C$17),2,TRUE))</f>
        <v>0</v>
      </c>
      <c r="C84" s="19">
        <f ca="1">IF(A84=0,0,A84-OFFSET(Catégories!$D$18,0,B84-1,,))</f>
        <v>0</v>
      </c>
      <c r="F84" s="1">
        <f ca="1">IF(A84=0,0,INDEX(Catégories!$D$20:$R$20,1,'Echantillon (10)'!B84))</f>
        <v>0</v>
      </c>
      <c r="G84" s="1">
        <f ca="1">IF(A84=0,0,INDEX(OFFSET(Catégories!$D$21:$D$31,0,0,10,Catégories!$C$17),'Echantillon (10)'!C84,'Echantillon (10)'!B84))</f>
        <v>0</v>
      </c>
      <c r="I84" s="41">
        <v>0</v>
      </c>
      <c r="J84" s="41">
        <v>0</v>
      </c>
      <c r="K84" s="41">
        <f t="shared" si="7"/>
        <v>0</v>
      </c>
      <c r="L84" s="6"/>
      <c r="M84" s="38">
        <f t="shared" si="8"/>
        <v>0</v>
      </c>
      <c r="N84" s="38"/>
      <c r="O84" s="38">
        <f t="shared" si="9"/>
        <v>0</v>
      </c>
      <c r="Q84" s="41">
        <v>0</v>
      </c>
      <c r="R84" s="41">
        <v>0</v>
      </c>
      <c r="S84" s="41">
        <f t="shared" si="10"/>
        <v>0</v>
      </c>
      <c r="T84" s="6"/>
      <c r="U84" s="38">
        <f t="shared" si="11"/>
        <v>0</v>
      </c>
      <c r="V84" s="38"/>
      <c r="W84" s="38">
        <f t="shared" si="12"/>
        <v>0</v>
      </c>
      <c r="Y84" s="41">
        <v>0</v>
      </c>
      <c r="Z84" s="41">
        <v>0</v>
      </c>
      <c r="AA84" s="41">
        <f t="shared" si="13"/>
        <v>0</v>
      </c>
      <c r="AB84" s="6"/>
      <c r="AC84" s="38">
        <f t="shared" si="14"/>
        <v>0</v>
      </c>
      <c r="AD84" s="38"/>
      <c r="AE84" s="38">
        <f t="shared" si="15"/>
        <v>0</v>
      </c>
      <c r="AH84" s="41">
        <f t="shared" si="16"/>
        <v>0</v>
      </c>
      <c r="AI84" s="41">
        <f t="shared" si="2"/>
        <v>0</v>
      </c>
      <c r="AJ84" s="41">
        <f t="shared" si="3"/>
        <v>0</v>
      </c>
      <c r="AK84" s="41">
        <f t="shared" ca="1" si="17"/>
        <v>0</v>
      </c>
      <c r="AL84" s="38">
        <f t="shared" ca="1" si="18"/>
        <v>0</v>
      </c>
      <c r="AO84" s="1">
        <f ca="1">IF(A84=0,0,INDEX(OFFSET(Catégories!$D$21:$D$31,0,0,10,Catégories!$C$17),'Echantillon (10)'!C84,'Echantillon (10)'!B84))</f>
        <v>0</v>
      </c>
      <c r="AP84" s="38">
        <f t="shared" ca="1" si="4"/>
        <v>0</v>
      </c>
      <c r="AT84" s="38">
        <f t="shared" ca="1" si="19"/>
        <v>0</v>
      </c>
      <c r="AW84" s="36"/>
      <c r="AX84" s="36"/>
      <c r="AY84" s="40">
        <f t="shared" si="20"/>
        <v>0</v>
      </c>
      <c r="BA84" s="9">
        <f t="shared" ca="1" si="5"/>
        <v>0</v>
      </c>
      <c r="BC84" s="10">
        <f t="shared" ca="1" si="27"/>
        <v>0</v>
      </c>
      <c r="BF84" s="38">
        <f t="shared" ca="1" si="21"/>
        <v>0</v>
      </c>
    </row>
    <row r="85" spans="1:67" x14ac:dyDescent="0.3">
      <c r="A85" s="53">
        <f t="shared" ca="1" si="22"/>
        <v>0</v>
      </c>
      <c r="B85" s="19">
        <f ca="1">IF(A85=0,0,HLOOKUP(A85-1,OFFSET(Catégories!$D$18:$D$19,0,0,2,Catégories!$C$17),2,TRUE))</f>
        <v>0</v>
      </c>
      <c r="C85" s="19">
        <f ca="1">IF(A85=0,0,A85-OFFSET(Catégories!$D$18,0,B85-1,,))</f>
        <v>0</v>
      </c>
      <c r="F85" s="1">
        <f ca="1">IF(A85=0,0,INDEX(Catégories!$D$20:$R$20,1,'Echantillon (10)'!B85))</f>
        <v>0</v>
      </c>
      <c r="G85" s="1">
        <f ca="1">IF(A85=0,0,INDEX(OFFSET(Catégories!$D$21:$D$31,0,0,10,Catégories!$C$17),'Echantillon (10)'!C85,'Echantillon (10)'!B85))</f>
        <v>0</v>
      </c>
      <c r="I85" s="41">
        <v>0</v>
      </c>
      <c r="J85" s="41">
        <v>0</v>
      </c>
      <c r="K85" s="41">
        <f t="shared" si="7"/>
        <v>0</v>
      </c>
      <c r="L85" s="6"/>
      <c r="M85" s="38">
        <f t="shared" si="8"/>
        <v>0</v>
      </c>
      <c r="N85" s="38"/>
      <c r="O85" s="38">
        <f t="shared" si="9"/>
        <v>0</v>
      </c>
      <c r="Q85" s="41">
        <v>0</v>
      </c>
      <c r="R85" s="41">
        <v>0</v>
      </c>
      <c r="S85" s="41">
        <f t="shared" si="10"/>
        <v>0</v>
      </c>
      <c r="T85" s="6"/>
      <c r="U85" s="38">
        <f t="shared" si="11"/>
        <v>0</v>
      </c>
      <c r="V85" s="38"/>
      <c r="W85" s="38">
        <f t="shared" si="12"/>
        <v>0</v>
      </c>
      <c r="Y85" s="41">
        <v>0</v>
      </c>
      <c r="Z85" s="41">
        <v>0</v>
      </c>
      <c r="AA85" s="41">
        <f t="shared" si="13"/>
        <v>0</v>
      </c>
      <c r="AB85" s="6"/>
      <c r="AC85" s="38">
        <f t="shared" si="14"/>
        <v>0</v>
      </c>
      <c r="AD85" s="38"/>
      <c r="AE85" s="38">
        <f t="shared" si="15"/>
        <v>0</v>
      </c>
      <c r="AH85" s="41">
        <f t="shared" si="16"/>
        <v>0</v>
      </c>
      <c r="AI85" s="41">
        <f t="shared" si="2"/>
        <v>0</v>
      </c>
      <c r="AJ85" s="41">
        <f t="shared" si="3"/>
        <v>0</v>
      </c>
      <c r="AK85" s="41">
        <f t="shared" ca="1" si="17"/>
        <v>0</v>
      </c>
      <c r="AL85" s="38">
        <f t="shared" ca="1" si="18"/>
        <v>0</v>
      </c>
      <c r="AO85" s="1">
        <f ca="1">IF(A85=0,0,INDEX(OFFSET(Catégories!$D$21:$D$31,0,0,10,Catégories!$C$17),'Echantillon (10)'!C85,'Echantillon (10)'!B85))</f>
        <v>0</v>
      </c>
      <c r="AP85" s="38">
        <f t="shared" ca="1" si="4"/>
        <v>0</v>
      </c>
      <c r="AT85" s="38">
        <f t="shared" ca="1" si="19"/>
        <v>0</v>
      </c>
      <c r="AW85" s="36"/>
      <c r="AX85" s="36"/>
      <c r="AY85" s="40">
        <f t="shared" si="20"/>
        <v>0</v>
      </c>
      <c r="BA85" s="9">
        <f t="shared" ca="1" si="5"/>
        <v>0</v>
      </c>
      <c r="BC85" s="10">
        <f t="shared" ca="1" si="27"/>
        <v>0</v>
      </c>
      <c r="BF85" s="38">
        <f t="shared" ca="1" si="21"/>
        <v>0</v>
      </c>
    </row>
    <row r="86" spans="1:67" x14ac:dyDescent="0.3">
      <c r="A86" s="53">
        <f t="shared" ca="1" si="22"/>
        <v>0</v>
      </c>
      <c r="B86" s="19">
        <f ca="1">IF(A86=0,0,HLOOKUP(A86-1,OFFSET(Catégories!$D$18:$D$19,0,0,2,Catégories!$C$17),2,TRUE))</f>
        <v>0</v>
      </c>
      <c r="C86" s="19">
        <f ca="1">IF(A86=0,0,A86-OFFSET(Catégories!$D$18,0,B86-1,,))</f>
        <v>0</v>
      </c>
      <c r="F86" s="1">
        <f ca="1">IF(A86=0,0,INDEX(Catégories!$D$20:$R$20,1,'Echantillon (10)'!B86))</f>
        <v>0</v>
      </c>
      <c r="G86" s="1">
        <f ca="1">IF(A86=0,0,INDEX(OFFSET(Catégories!$D$21:$D$31,0,0,10,Catégories!$C$17),'Echantillon (10)'!C86,'Echantillon (10)'!B86))</f>
        <v>0</v>
      </c>
      <c r="I86" s="41">
        <v>0</v>
      </c>
      <c r="J86" s="41">
        <v>0</v>
      </c>
      <c r="K86" s="41">
        <f t="shared" si="7"/>
        <v>0</v>
      </c>
      <c r="L86" s="6"/>
      <c r="M86" s="38">
        <f t="shared" si="8"/>
        <v>0</v>
      </c>
      <c r="N86" s="38"/>
      <c r="O86" s="38">
        <f t="shared" si="9"/>
        <v>0</v>
      </c>
      <c r="Q86" s="41">
        <v>0</v>
      </c>
      <c r="R86" s="41">
        <v>0</v>
      </c>
      <c r="S86" s="41">
        <f t="shared" si="10"/>
        <v>0</v>
      </c>
      <c r="T86" s="6"/>
      <c r="U86" s="38">
        <f t="shared" si="11"/>
        <v>0</v>
      </c>
      <c r="V86" s="38"/>
      <c r="W86" s="38">
        <f t="shared" si="12"/>
        <v>0</v>
      </c>
      <c r="Y86" s="41">
        <v>0</v>
      </c>
      <c r="Z86" s="41">
        <v>0</v>
      </c>
      <c r="AA86" s="41">
        <f t="shared" si="13"/>
        <v>0</v>
      </c>
      <c r="AB86" s="6"/>
      <c r="AC86" s="38">
        <f t="shared" si="14"/>
        <v>0</v>
      </c>
      <c r="AD86" s="38"/>
      <c r="AE86" s="38">
        <f t="shared" si="15"/>
        <v>0</v>
      </c>
      <c r="AH86" s="41">
        <f t="shared" si="16"/>
        <v>0</v>
      </c>
      <c r="AI86" s="41">
        <f t="shared" ref="AI86:AI91" si="28">S86/($S$17/$G$15)/($G$12/($G$11-$K$17))</f>
        <v>0</v>
      </c>
      <c r="AJ86" s="41">
        <f t="shared" ref="AJ86:AJ91" si="29">(AA86/($AA$17/$G$16))/($G$12/($G$11-$K$17))</f>
        <v>0</v>
      </c>
      <c r="AK86" s="41">
        <f t="shared" ca="1" si="17"/>
        <v>0</v>
      </c>
      <c r="AL86" s="38">
        <f t="shared" ca="1" si="18"/>
        <v>0</v>
      </c>
      <c r="AO86" s="1">
        <f ca="1">IF(A86=0,0,INDEX(OFFSET(Catégories!$D$21:$D$31,0,0,10,Catégories!$C$17),'Echantillon (10)'!C86,'Echantillon (10)'!B86))</f>
        <v>0</v>
      </c>
      <c r="AP86" s="38">
        <f t="shared" ref="AP86:AP91" ca="1" si="30">IF($AK$20=0,0,AK86/$AK$20)</f>
        <v>0</v>
      </c>
      <c r="AT86" s="38">
        <f t="shared" ca="1" si="19"/>
        <v>0</v>
      </c>
      <c r="AW86" s="36"/>
      <c r="AX86" s="36"/>
      <c r="AY86" s="40">
        <f t="shared" si="20"/>
        <v>0</v>
      </c>
      <c r="BA86" s="9">
        <f t="shared" ref="BA86:BA91" ca="1" si="31">IF($AY$17=0,0,AY86/$AY$17)</f>
        <v>0</v>
      </c>
      <c r="BC86" s="10">
        <f t="shared" ref="BC86:BC91" ca="1" si="32">IF(AU86=$A$16,$G$18/($G$12/($G$11-$K$17)),(AY86/($AY$17/$G$17)/($G$12/($G$11-$K$17)))+SUMPRODUCT((AK$22:AK$91)*($B$22:$B$91=$AU86)))</f>
        <v>0</v>
      </c>
      <c r="BF86" s="38">
        <f t="shared" ca="1" si="21"/>
        <v>0</v>
      </c>
    </row>
    <row r="87" spans="1:67" x14ac:dyDescent="0.3">
      <c r="A87" s="53">
        <f t="shared" ca="1" si="22"/>
        <v>0</v>
      </c>
      <c r="B87" s="19">
        <f ca="1">IF(A87=0,0,HLOOKUP(A87-1,OFFSET(Catégories!$D$18:$D$19,0,0,2,Catégories!$C$17),2,TRUE))</f>
        <v>0</v>
      </c>
      <c r="C87" s="19">
        <f ca="1">IF(A87=0,0,A87-OFFSET(Catégories!$D$18,0,B87-1,,))</f>
        <v>0</v>
      </c>
      <c r="F87" s="1">
        <f ca="1">IF(A87=0,0,INDEX(Catégories!$D$20:$R$20,1,'Echantillon (10)'!B87))</f>
        <v>0</v>
      </c>
      <c r="G87" s="1">
        <f ca="1">IF(A87=0,0,INDEX(OFFSET(Catégories!$D$21:$D$31,0,0,10,Catégories!$C$17),'Echantillon (10)'!C87,'Echantillon (10)'!B87))</f>
        <v>0</v>
      </c>
      <c r="I87" s="41">
        <v>0</v>
      </c>
      <c r="J87" s="41">
        <v>0</v>
      </c>
      <c r="K87" s="41">
        <f t="shared" ref="K87:K91" si="33">I87-J87</f>
        <v>0</v>
      </c>
      <c r="L87" s="6"/>
      <c r="M87" s="38">
        <f t="shared" ref="M87:M91" si="34">IF(K87=0,0,K87/SUMPRODUCT((K$22:K$91)*($B$22:$B$91=$B87)))</f>
        <v>0</v>
      </c>
      <c r="N87" s="38"/>
      <c r="O87" s="38">
        <f t="shared" ref="O87:O91" si="35">IF(SUM(K$22:K$91)=0,0,K87/SUM(K$22:K$91))</f>
        <v>0</v>
      </c>
      <c r="Q87" s="41">
        <v>0</v>
      </c>
      <c r="R87" s="41">
        <v>0</v>
      </c>
      <c r="S87" s="41">
        <f t="shared" ref="S87:S91" si="36">Q87-R87</f>
        <v>0</v>
      </c>
      <c r="T87" s="6"/>
      <c r="U87" s="38">
        <f t="shared" ref="U87:U91" si="37">IF(S87=0,0,S87/SUMPRODUCT((S$22:S$91)*($B$22:$B$91=$B87)))</f>
        <v>0</v>
      </c>
      <c r="V87" s="38"/>
      <c r="W87" s="38">
        <f t="shared" ref="W87:W91" si="38">IF(SUM(S$22:S$91)=0,0,S87/SUM(S$22:S$91))</f>
        <v>0</v>
      </c>
      <c r="Y87" s="41">
        <v>0</v>
      </c>
      <c r="Z87" s="41">
        <v>0</v>
      </c>
      <c r="AA87" s="41">
        <f t="shared" ref="AA87:AA91" si="39">Y87-Z87</f>
        <v>0</v>
      </c>
      <c r="AB87" s="6"/>
      <c r="AC87" s="38">
        <f t="shared" ref="AC87:AC91" si="40">IF(AA87=0,0,AA87/SUMPRODUCT((AA$22:AA$91)*($B$22:$B$91=$B87)))</f>
        <v>0</v>
      </c>
      <c r="AD87" s="38"/>
      <c r="AE87" s="38">
        <f t="shared" ref="AE87:AE91" si="41">IF(SUM(AA$22:AA$91)=0,0,AA87/SUM(AA$22:AA$91))</f>
        <v>0</v>
      </c>
      <c r="AH87" s="41">
        <f t="shared" ref="AH87:AH91" si="42">K87</f>
        <v>0</v>
      </c>
      <c r="AI87" s="41">
        <f t="shared" si="28"/>
        <v>0</v>
      </c>
      <c r="AJ87" s="41">
        <f t="shared" si="29"/>
        <v>0</v>
      </c>
      <c r="AK87" s="41">
        <f t="shared" ref="AK87:AK91" ca="1" si="43">IF($B87=$A$16,$AL$18,AH87+AI87+AJ87)</f>
        <v>0</v>
      </c>
      <c r="AL87" s="38">
        <f t="shared" ref="AL87:AL91" ca="1" si="44">IF(AK87=0,0,AK87/SUMPRODUCT((AK$22:AK$91)*($B$22:$B$91=$B87)))</f>
        <v>0</v>
      </c>
      <c r="AO87" s="1">
        <f ca="1">IF(A87=0,0,INDEX(OFFSET(Catégories!$D$21:$D$31,0,0,10,Catégories!$C$17),'Echantillon (10)'!C87,'Echantillon (10)'!B87))</f>
        <v>0</v>
      </c>
      <c r="AP87" s="38">
        <f t="shared" ca="1" si="30"/>
        <v>0</v>
      </c>
      <c r="AT87" s="38">
        <f t="shared" ref="AT87:AT91" ca="1" si="45">SUMPRODUCT((AP$22:AP$91)*($B$22:$B$91=$AR87))</f>
        <v>0</v>
      </c>
      <c r="AW87" s="36"/>
      <c r="AX87" s="36"/>
      <c r="AY87" s="40">
        <f t="shared" ref="AY87:AY91" si="46">AW87-AX87</f>
        <v>0</v>
      </c>
      <c r="BA87" s="9">
        <f t="shared" ca="1" si="31"/>
        <v>0</v>
      </c>
      <c r="BC87" s="10">
        <f t="shared" ca="1" si="32"/>
        <v>0</v>
      </c>
      <c r="BF87" s="38">
        <f t="shared" ref="BF87:BF91" ca="1" si="47">BC87/$BC$18</f>
        <v>0</v>
      </c>
    </row>
    <row r="88" spans="1:67" x14ac:dyDescent="0.3">
      <c r="A88" s="53">
        <f t="shared" ref="A88:A91" ca="1" si="48">IF(OR(A87=$A$18,A87=0)=TRUE,0,A87+1)</f>
        <v>0</v>
      </c>
      <c r="B88" s="19">
        <f ca="1">IF(A88=0,0,HLOOKUP(A88-1,OFFSET(Catégories!$D$18:$D$19,0,0,2,Catégories!$C$17),2,TRUE))</f>
        <v>0</v>
      </c>
      <c r="C88" s="19">
        <f ca="1">IF(A88=0,0,A88-OFFSET(Catégories!$D$18,0,B88-1,,))</f>
        <v>0</v>
      </c>
      <c r="F88" s="1">
        <f ca="1">IF(A88=0,0,INDEX(Catégories!$D$20:$R$20,1,'Echantillon (10)'!B88))</f>
        <v>0</v>
      </c>
      <c r="G88" s="1">
        <f ca="1">IF(A88=0,0,INDEX(OFFSET(Catégories!$D$21:$D$31,0,0,10,Catégories!$C$17),'Echantillon (10)'!C88,'Echantillon (10)'!B88))</f>
        <v>0</v>
      </c>
      <c r="I88" s="41">
        <v>0</v>
      </c>
      <c r="J88" s="41">
        <v>0</v>
      </c>
      <c r="K88" s="41">
        <f t="shared" si="33"/>
        <v>0</v>
      </c>
      <c r="L88" s="6"/>
      <c r="M88" s="38">
        <f t="shared" si="34"/>
        <v>0</v>
      </c>
      <c r="N88" s="38"/>
      <c r="O88" s="38">
        <f t="shared" si="35"/>
        <v>0</v>
      </c>
      <c r="Q88" s="41">
        <v>0</v>
      </c>
      <c r="R88" s="41">
        <v>0</v>
      </c>
      <c r="S88" s="41">
        <f t="shared" si="36"/>
        <v>0</v>
      </c>
      <c r="T88" s="6"/>
      <c r="U88" s="38">
        <f t="shared" si="37"/>
        <v>0</v>
      </c>
      <c r="V88" s="38"/>
      <c r="W88" s="38">
        <f t="shared" si="38"/>
        <v>0</v>
      </c>
      <c r="Y88" s="41">
        <v>0</v>
      </c>
      <c r="Z88" s="41">
        <v>0</v>
      </c>
      <c r="AA88" s="41">
        <f t="shared" si="39"/>
        <v>0</v>
      </c>
      <c r="AB88" s="6"/>
      <c r="AC88" s="38">
        <f t="shared" si="40"/>
        <v>0</v>
      </c>
      <c r="AD88" s="38"/>
      <c r="AE88" s="38">
        <f t="shared" si="41"/>
        <v>0</v>
      </c>
      <c r="AH88" s="41">
        <f t="shared" si="42"/>
        <v>0</v>
      </c>
      <c r="AI88" s="41">
        <f t="shared" si="28"/>
        <v>0</v>
      </c>
      <c r="AJ88" s="41">
        <f t="shared" si="29"/>
        <v>0</v>
      </c>
      <c r="AK88" s="41">
        <f t="shared" ca="1" si="43"/>
        <v>0</v>
      </c>
      <c r="AL88" s="38">
        <f t="shared" ca="1" si="44"/>
        <v>0</v>
      </c>
      <c r="AO88" s="1">
        <f ca="1">IF(A88=0,0,INDEX(OFFSET(Catégories!$D$21:$D$31,0,0,10,Catégories!$C$17),'Echantillon (10)'!C88,'Echantillon (10)'!B88))</f>
        <v>0</v>
      </c>
      <c r="AP88" s="38">
        <f t="shared" ca="1" si="30"/>
        <v>0</v>
      </c>
      <c r="AT88" s="38">
        <f t="shared" ca="1" si="45"/>
        <v>0</v>
      </c>
      <c r="AW88" s="36"/>
      <c r="AX88" s="36"/>
      <c r="AY88" s="40">
        <f t="shared" si="46"/>
        <v>0</v>
      </c>
      <c r="BA88" s="9">
        <f t="shared" ca="1" si="31"/>
        <v>0</v>
      </c>
      <c r="BC88" s="10">
        <f t="shared" ca="1" si="32"/>
        <v>0</v>
      </c>
      <c r="BF88" s="38">
        <f t="shared" ca="1" si="47"/>
        <v>0</v>
      </c>
    </row>
    <row r="89" spans="1:67" x14ac:dyDescent="0.3">
      <c r="A89" s="53">
        <f t="shared" ca="1" si="48"/>
        <v>0</v>
      </c>
      <c r="B89" s="19">
        <f ca="1">IF(A89=0,0,HLOOKUP(A89-1,OFFSET(Catégories!$D$18:$D$19,0,0,2,Catégories!$C$17),2,TRUE))</f>
        <v>0</v>
      </c>
      <c r="C89" s="19">
        <f ca="1">IF(A89=0,0,A89-OFFSET(Catégories!$D$18,0,B89-1,,))</f>
        <v>0</v>
      </c>
      <c r="F89" s="1">
        <f ca="1">IF(A89=0,0,INDEX(Catégories!$D$20:$R$20,1,'Echantillon (10)'!B89))</f>
        <v>0</v>
      </c>
      <c r="G89" s="1">
        <f ca="1">IF(A89=0,0,INDEX(OFFSET(Catégories!$D$21:$D$31,0,0,10,Catégories!$C$17),'Echantillon (10)'!C89,'Echantillon (10)'!B89))</f>
        <v>0</v>
      </c>
      <c r="I89" s="41">
        <v>0</v>
      </c>
      <c r="J89" s="41">
        <v>0</v>
      </c>
      <c r="K89" s="41">
        <f t="shared" si="33"/>
        <v>0</v>
      </c>
      <c r="L89" s="6"/>
      <c r="M89" s="38">
        <f t="shared" si="34"/>
        <v>0</v>
      </c>
      <c r="N89" s="38"/>
      <c r="O89" s="38">
        <f t="shared" si="35"/>
        <v>0</v>
      </c>
      <c r="Q89" s="41">
        <v>0</v>
      </c>
      <c r="R89" s="41">
        <v>0</v>
      </c>
      <c r="S89" s="41">
        <f t="shared" si="36"/>
        <v>0</v>
      </c>
      <c r="T89" s="6"/>
      <c r="U89" s="38">
        <f t="shared" si="37"/>
        <v>0</v>
      </c>
      <c r="V89" s="38"/>
      <c r="W89" s="38">
        <f t="shared" si="38"/>
        <v>0</v>
      </c>
      <c r="Y89" s="41">
        <v>0</v>
      </c>
      <c r="Z89" s="41">
        <v>0</v>
      </c>
      <c r="AA89" s="41">
        <f t="shared" si="39"/>
        <v>0</v>
      </c>
      <c r="AB89" s="6"/>
      <c r="AC89" s="38">
        <f t="shared" si="40"/>
        <v>0</v>
      </c>
      <c r="AD89" s="38"/>
      <c r="AE89" s="38">
        <f t="shared" si="41"/>
        <v>0</v>
      </c>
      <c r="AH89" s="41">
        <f t="shared" si="42"/>
        <v>0</v>
      </c>
      <c r="AI89" s="41">
        <f t="shared" si="28"/>
        <v>0</v>
      </c>
      <c r="AJ89" s="41">
        <f t="shared" si="29"/>
        <v>0</v>
      </c>
      <c r="AK89" s="41">
        <f t="shared" ca="1" si="43"/>
        <v>0</v>
      </c>
      <c r="AL89" s="38">
        <f t="shared" ca="1" si="44"/>
        <v>0</v>
      </c>
      <c r="AO89" s="1">
        <f ca="1">IF(A89=0,0,INDEX(OFFSET(Catégories!$D$21:$D$31,0,0,10,Catégories!$C$17),'Echantillon (10)'!C89,'Echantillon (10)'!B89))</f>
        <v>0</v>
      </c>
      <c r="AP89" s="38">
        <f t="shared" ca="1" si="30"/>
        <v>0</v>
      </c>
      <c r="AT89" s="38">
        <f t="shared" ca="1" si="45"/>
        <v>0</v>
      </c>
      <c r="AW89" s="36"/>
      <c r="AX89" s="36"/>
      <c r="AY89" s="40">
        <f t="shared" si="46"/>
        <v>0</v>
      </c>
      <c r="BA89" s="9">
        <f t="shared" ca="1" si="31"/>
        <v>0</v>
      </c>
      <c r="BC89" s="10">
        <f t="shared" ca="1" si="32"/>
        <v>0</v>
      </c>
      <c r="BF89" s="38">
        <f t="shared" ca="1" si="47"/>
        <v>0</v>
      </c>
    </row>
    <row r="90" spans="1:67" x14ac:dyDescent="0.3">
      <c r="A90" s="53">
        <f t="shared" ca="1" si="48"/>
        <v>0</v>
      </c>
      <c r="B90" s="19">
        <f ca="1">IF(A90=0,0,HLOOKUP(A90-1,OFFSET(Catégories!$D$18:$D$19,0,0,2,Catégories!$C$17),2,TRUE))</f>
        <v>0</v>
      </c>
      <c r="C90" s="19">
        <f ca="1">IF(A90=0,0,A90-OFFSET(Catégories!$D$18,0,B90-1,,))</f>
        <v>0</v>
      </c>
      <c r="F90" s="1">
        <f ca="1">IF(A90=0,0,INDEX(Catégories!$D$20:$R$20,1,'Echantillon (10)'!B90))</f>
        <v>0</v>
      </c>
      <c r="G90" s="1">
        <f ca="1">IF(A90=0,0,INDEX(OFFSET(Catégories!$D$21:$D$31,0,0,10,Catégories!$C$17),'Echantillon (10)'!C90,'Echantillon (10)'!B90))</f>
        <v>0</v>
      </c>
      <c r="I90" s="41">
        <v>0</v>
      </c>
      <c r="J90" s="41">
        <v>0</v>
      </c>
      <c r="K90" s="41">
        <f t="shared" si="33"/>
        <v>0</v>
      </c>
      <c r="L90" s="6"/>
      <c r="M90" s="38">
        <f t="shared" si="34"/>
        <v>0</v>
      </c>
      <c r="N90" s="38"/>
      <c r="O90" s="38">
        <f t="shared" si="35"/>
        <v>0</v>
      </c>
      <c r="Q90" s="41">
        <v>0</v>
      </c>
      <c r="R90" s="41">
        <v>0</v>
      </c>
      <c r="S90" s="41">
        <f t="shared" si="36"/>
        <v>0</v>
      </c>
      <c r="T90" s="6"/>
      <c r="U90" s="38">
        <f t="shared" si="37"/>
        <v>0</v>
      </c>
      <c r="V90" s="38"/>
      <c r="W90" s="38">
        <f t="shared" si="38"/>
        <v>0</v>
      </c>
      <c r="Y90" s="41">
        <v>0</v>
      </c>
      <c r="Z90" s="41">
        <v>0</v>
      </c>
      <c r="AA90" s="41">
        <f t="shared" si="39"/>
        <v>0</v>
      </c>
      <c r="AB90" s="6"/>
      <c r="AC90" s="38">
        <f t="shared" si="40"/>
        <v>0</v>
      </c>
      <c r="AD90" s="38"/>
      <c r="AE90" s="38">
        <f t="shared" si="41"/>
        <v>0</v>
      </c>
      <c r="AH90" s="41">
        <f t="shared" si="42"/>
        <v>0</v>
      </c>
      <c r="AI90" s="41">
        <f t="shared" si="28"/>
        <v>0</v>
      </c>
      <c r="AJ90" s="41">
        <f t="shared" si="29"/>
        <v>0</v>
      </c>
      <c r="AK90" s="41">
        <f t="shared" ca="1" si="43"/>
        <v>0</v>
      </c>
      <c r="AL90" s="38">
        <f t="shared" ca="1" si="44"/>
        <v>0</v>
      </c>
      <c r="AO90" s="1">
        <f ca="1">IF(A90=0,0,INDEX(OFFSET(Catégories!$D$21:$D$31,0,0,10,Catégories!$C$17),'Echantillon (10)'!C90,'Echantillon (10)'!B90))</f>
        <v>0</v>
      </c>
      <c r="AP90" s="38">
        <f t="shared" ca="1" si="30"/>
        <v>0</v>
      </c>
      <c r="AT90" s="38">
        <f t="shared" ca="1" si="45"/>
        <v>0</v>
      </c>
      <c r="AW90" s="36"/>
      <c r="AX90" s="36"/>
      <c r="AY90" s="40">
        <f t="shared" si="46"/>
        <v>0</v>
      </c>
      <c r="BA90" s="9">
        <f t="shared" ca="1" si="31"/>
        <v>0</v>
      </c>
      <c r="BC90" s="10">
        <f t="shared" ca="1" si="32"/>
        <v>0</v>
      </c>
      <c r="BF90" s="38">
        <f t="shared" ca="1" si="47"/>
        <v>0</v>
      </c>
    </row>
    <row r="91" spans="1:67" x14ac:dyDescent="0.3">
      <c r="A91" s="53">
        <f t="shared" ca="1" si="48"/>
        <v>0</v>
      </c>
      <c r="B91" s="19">
        <f ca="1">IF(A91=0,0,HLOOKUP(A91-1,OFFSET(Catégories!$D$18:$D$19,0,0,2,Catégories!$C$17),2,TRUE))</f>
        <v>0</v>
      </c>
      <c r="C91" s="19">
        <f ca="1">IF(A91=0,0,A91-OFFSET(Catégories!$D$18,0,B91-1,,))</f>
        <v>0</v>
      </c>
      <c r="F91" s="1">
        <f ca="1">IF(A91=0,0,INDEX(Catégories!$D$20:$R$20,1,'Echantillon (10)'!B91))</f>
        <v>0</v>
      </c>
      <c r="G91" s="1">
        <f ca="1">IF(A91=0,0,INDEX(OFFSET(Catégories!$D$21:$D$31,0,0,10,Catégories!$C$17),'Echantillon (10)'!C91,'Echantillon (10)'!B91))</f>
        <v>0</v>
      </c>
      <c r="I91" s="41">
        <v>0</v>
      </c>
      <c r="J91" s="41">
        <v>0</v>
      </c>
      <c r="K91" s="41">
        <f t="shared" si="33"/>
        <v>0</v>
      </c>
      <c r="L91" s="6"/>
      <c r="M91" s="38">
        <f t="shared" si="34"/>
        <v>0</v>
      </c>
      <c r="N91" s="38"/>
      <c r="O91" s="38">
        <f t="shared" si="35"/>
        <v>0</v>
      </c>
      <c r="Q91" s="41">
        <v>0</v>
      </c>
      <c r="R91" s="41">
        <v>0</v>
      </c>
      <c r="S91" s="41">
        <f t="shared" si="36"/>
        <v>0</v>
      </c>
      <c r="T91" s="6"/>
      <c r="U91" s="38">
        <f t="shared" si="37"/>
        <v>0</v>
      </c>
      <c r="V91" s="38"/>
      <c r="W91" s="38">
        <f t="shared" si="38"/>
        <v>0</v>
      </c>
      <c r="Y91" s="41">
        <v>0</v>
      </c>
      <c r="Z91" s="41">
        <v>0</v>
      </c>
      <c r="AA91" s="41">
        <f t="shared" si="39"/>
        <v>0</v>
      </c>
      <c r="AB91" s="6"/>
      <c r="AC91" s="38">
        <f t="shared" si="40"/>
        <v>0</v>
      </c>
      <c r="AD91" s="38"/>
      <c r="AE91" s="38">
        <f t="shared" si="41"/>
        <v>0</v>
      </c>
      <c r="AH91" s="41">
        <f t="shared" si="42"/>
        <v>0</v>
      </c>
      <c r="AI91" s="41">
        <f t="shared" si="28"/>
        <v>0</v>
      </c>
      <c r="AJ91" s="41">
        <f t="shared" si="29"/>
        <v>0</v>
      </c>
      <c r="AK91" s="41">
        <f t="shared" ca="1" si="43"/>
        <v>0</v>
      </c>
      <c r="AL91" s="38">
        <f t="shared" ca="1" si="44"/>
        <v>0</v>
      </c>
      <c r="AO91" s="1">
        <f ca="1">IF(A91=0,0,INDEX(OFFSET(Catégories!$D$21:$D$31,0,0,10,Catégories!$C$17),'Echantillon (10)'!C91,'Echantillon (10)'!B91))</f>
        <v>0</v>
      </c>
      <c r="AP91" s="38">
        <f t="shared" ca="1" si="30"/>
        <v>0</v>
      </c>
      <c r="AT91" s="38">
        <f t="shared" ca="1" si="45"/>
        <v>0</v>
      </c>
      <c r="AW91" s="36"/>
      <c r="AX91" s="36"/>
      <c r="AY91" s="40">
        <f t="shared" si="46"/>
        <v>0</v>
      </c>
      <c r="BA91" s="9">
        <f t="shared" ca="1" si="31"/>
        <v>0</v>
      </c>
      <c r="BC91" s="10">
        <f t="shared" ca="1" si="32"/>
        <v>0</v>
      </c>
      <c r="BF91" s="38">
        <f t="shared" ca="1" si="47"/>
        <v>0</v>
      </c>
    </row>
    <row r="92" spans="1:67" x14ac:dyDescent="0.3">
      <c r="F92" s="4"/>
      <c r="G92" s="4"/>
      <c r="I92" s="4"/>
      <c r="J92" s="4"/>
      <c r="K92" s="4"/>
      <c r="L92" s="4"/>
      <c r="M92" s="39"/>
      <c r="N92" s="39"/>
      <c r="O92" s="39"/>
      <c r="P92" s="4"/>
      <c r="Q92" s="4"/>
      <c r="R92" s="4"/>
      <c r="S92" s="4"/>
      <c r="T92" s="4"/>
      <c r="U92" s="39"/>
      <c r="V92" s="39"/>
      <c r="W92" s="39"/>
      <c r="X92" s="4"/>
      <c r="Y92" s="4"/>
      <c r="Z92" s="4"/>
      <c r="AA92" s="4"/>
      <c r="AB92" s="4"/>
      <c r="AC92" s="39"/>
      <c r="AD92" s="39"/>
      <c r="AE92" s="39"/>
      <c r="AF92" s="4"/>
      <c r="AG92" s="4"/>
      <c r="AH92" s="39"/>
      <c r="AI92" s="39"/>
      <c r="AJ92" s="39"/>
      <c r="AK92" s="39"/>
      <c r="AL92" s="39"/>
      <c r="AM92" s="4"/>
      <c r="AN92" s="4"/>
      <c r="AO92" s="4"/>
      <c r="AP92" s="39"/>
      <c r="AQ92" s="4"/>
      <c r="AS92" s="4"/>
      <c r="AT92" s="39"/>
      <c r="AV92" s="4"/>
      <c r="AW92" s="4"/>
      <c r="AX92" s="4"/>
      <c r="AY92" s="4"/>
      <c r="AZ92" s="4"/>
      <c r="BA92" s="4"/>
      <c r="BB92" s="4"/>
      <c r="BC92" s="4"/>
      <c r="BE92" s="4"/>
      <c r="BF92" s="39"/>
      <c r="BG92" s="4"/>
      <c r="BH92" s="4"/>
      <c r="BI92" s="4"/>
      <c r="BJ92" s="4"/>
      <c r="BK92" s="4"/>
      <c r="BL92" s="4"/>
      <c r="BM92" s="4"/>
      <c r="BN92" s="4"/>
      <c r="BO92" s="4"/>
    </row>
  </sheetData>
  <conditionalFormatting sqref="A22:C91 M22:M91 O22:O91 I22:K91 F22:G91">
    <cfRule type="expression" dxfId="66" priority="65">
      <formula>IF($A22=0,TRUE,FALSE)</formula>
    </cfRule>
  </conditionalFormatting>
  <conditionalFormatting sqref="I22:J91">
    <cfRule type="expression" dxfId="65" priority="64">
      <formula>IF(AND($A22&lt;$A$18+1,$A22&lt;&gt;0)=TRUE,TRUE,FALSE)</formula>
    </cfRule>
  </conditionalFormatting>
  <conditionalFormatting sqref="K22:K91 M22:M91 O22:O91 U22:U91 W22:W91 AC22:AC91 AE22:AE91">
    <cfRule type="expression" dxfId="64" priority="63">
      <formula>IF(AND($A22&lt;$A$18+1,$A22&lt;&gt;0)=TRUE,TRUE,FALSE)</formula>
    </cfRule>
  </conditionalFormatting>
  <conditionalFormatting sqref="BA22:BA91 AW23:AX43 AY23:AY91">
    <cfRule type="expression" dxfId="63" priority="62">
      <formula>IF($A22&gt;$A$18,TRUE,FALSE)</formula>
    </cfRule>
  </conditionalFormatting>
  <conditionalFormatting sqref="BA22:BA91 AU23:AU43 AY23:AY91 BD22:BD43 AW23:AX43">
    <cfRule type="expression" dxfId="62" priority="61">
      <formula>IF($BD22=0,TRUE,FALSE)</formula>
    </cfRule>
  </conditionalFormatting>
  <conditionalFormatting sqref="B22:C91 M22:M91 O22:O91 I22:K91 F22:G91">
    <cfRule type="expression" dxfId="61" priority="60">
      <formula>IF(AND($B22=$B23,$A22&lt;&gt;0)=TRUE,TRUE,FALSE)</formula>
    </cfRule>
  </conditionalFormatting>
  <conditionalFormatting sqref="B22:C91 M22:M91 O22:O91 I22:K91 F22:G91">
    <cfRule type="expression" dxfId="60" priority="59">
      <formula>IF(AND($B22&lt;&gt;$B23,$A22&lt;&gt;0)=TRUE,TRUE,FALSE)</formula>
    </cfRule>
  </conditionalFormatting>
  <conditionalFormatting sqref="B22:C91 F22:G91">
    <cfRule type="expression" dxfId="59" priority="58">
      <formula>IF(AND($A22&lt;$A$18+1,$A22&lt;&gt;0)=TRUE,TRUE,FALSE)</formula>
    </cfRule>
  </conditionalFormatting>
  <conditionalFormatting sqref="Q22:S91 U22:U91 W22:W91">
    <cfRule type="expression" dxfId="58" priority="57">
      <formula>IF($A22=0,TRUE,FALSE)</formula>
    </cfRule>
  </conditionalFormatting>
  <conditionalFormatting sqref="Q22:R91">
    <cfRule type="expression" dxfId="57" priority="56">
      <formula>IF(AND($A22&lt;$A$18+1,$A22&lt;&gt;0)=TRUE,TRUE,FALSE)</formula>
    </cfRule>
  </conditionalFormatting>
  <conditionalFormatting sqref="S22:S91">
    <cfRule type="expression" dxfId="56" priority="55">
      <formula>IF(AND($A22&lt;$A$18+1,$A22&lt;&gt;0)=TRUE,TRUE,FALSE)</formula>
    </cfRule>
  </conditionalFormatting>
  <conditionalFormatting sqref="Q22:S91 U22:U91 W22:W91">
    <cfRule type="expression" dxfId="55" priority="54">
      <formula>IF(AND($B22=$B23,$A22&lt;&gt;0)=TRUE,TRUE,FALSE)</formula>
    </cfRule>
  </conditionalFormatting>
  <conditionalFormatting sqref="Q22:S91 U22:U91 W22:W91">
    <cfRule type="expression" dxfId="54" priority="53">
      <formula>IF(AND($B22&lt;&gt;$B23,$A22&lt;&gt;0)=TRUE,TRUE,FALSE)</formula>
    </cfRule>
  </conditionalFormatting>
  <conditionalFormatting sqref="Y22:AA91 AC22:AC91 AE22:AE91">
    <cfRule type="expression" dxfId="53" priority="52">
      <formula>IF($A22=0,TRUE,FALSE)</formula>
    </cfRule>
  </conditionalFormatting>
  <conditionalFormatting sqref="Y22:Z91">
    <cfRule type="expression" dxfId="52" priority="51">
      <formula>IF(AND($A22&lt;$A$18+1,$A22&lt;&gt;0)=TRUE,TRUE,FALSE)</formula>
    </cfRule>
  </conditionalFormatting>
  <conditionalFormatting sqref="AA22:AA91">
    <cfRule type="expression" dxfId="51" priority="50">
      <formula>IF(AND($A22&lt;$A$18+1,$A22&lt;&gt;0)=TRUE,TRUE,FALSE)</formula>
    </cfRule>
  </conditionalFormatting>
  <conditionalFormatting sqref="Y22:AA91 AC22:AC91 AE22:AE91">
    <cfRule type="expression" dxfId="50" priority="49">
      <formula>IF(AND($B22=$B23,$A22&lt;&gt;0)=TRUE,TRUE,FALSE)</formula>
    </cfRule>
  </conditionalFormatting>
  <conditionalFormatting sqref="Y22:AA91 AC22:AC91 AE22:AE91">
    <cfRule type="expression" dxfId="49" priority="48">
      <formula>IF(AND($B22&lt;&gt;$B23,$A22&lt;&gt;0)=TRUE,TRUE,FALSE)</formula>
    </cfRule>
  </conditionalFormatting>
  <conditionalFormatting sqref="AW22:AY22">
    <cfRule type="expression" dxfId="48" priority="47">
      <formula>IF($A22&gt;$A$18,TRUE,FALSE)</formula>
    </cfRule>
  </conditionalFormatting>
  <conditionalFormatting sqref="AU22 AW22:AY22">
    <cfRule type="expression" dxfId="47" priority="46">
      <formula>IF($BD22=0,TRUE,FALSE)</formula>
    </cfRule>
  </conditionalFormatting>
  <conditionalFormatting sqref="BA22:BA91 AY22:AY91 BC22:BC91 AT22:AT91">
    <cfRule type="expression" dxfId="46" priority="66">
      <formula>IF(AND($BD22&lt;$A$16+1,$BD22&lt;&gt;0)=TRUE,TRUE,FALSE)</formula>
    </cfRule>
  </conditionalFormatting>
  <conditionalFormatting sqref="AW22:AX43">
    <cfRule type="expression" dxfId="45" priority="67">
      <formula>IF(AND($BD22&lt;$A$16+1,$BD22&lt;&gt;0)=TRUE,TRUE,FALSE)</formula>
    </cfRule>
  </conditionalFormatting>
  <conditionalFormatting sqref="AJ22:AJ91">
    <cfRule type="expression" dxfId="44" priority="45">
      <formula>IF($A22=0,TRUE,FALSE)</formula>
    </cfRule>
  </conditionalFormatting>
  <conditionalFormatting sqref="AJ22:AJ91">
    <cfRule type="expression" dxfId="43" priority="44">
      <formula>IF(AND($A22&lt;$A$18+1,$A22&lt;&gt;0)=TRUE,TRUE,FALSE)</formula>
    </cfRule>
  </conditionalFormatting>
  <conditionalFormatting sqref="AJ22:AJ91">
    <cfRule type="expression" dxfId="42" priority="43">
      <formula>IF(AND($B22=$B23,$A22&lt;&gt;0)=TRUE,TRUE,FALSE)</formula>
    </cfRule>
  </conditionalFormatting>
  <conditionalFormatting sqref="AJ22:AJ91">
    <cfRule type="expression" dxfId="41" priority="42">
      <formula>IF(AND($B22&lt;&gt;$B23,$A22&lt;&gt;0)=TRUE,TRUE,FALSE)</formula>
    </cfRule>
  </conditionalFormatting>
  <conditionalFormatting sqref="AI22:AI91">
    <cfRule type="expression" dxfId="40" priority="41">
      <formula>IF($A22=0,TRUE,FALSE)</formula>
    </cfRule>
  </conditionalFormatting>
  <conditionalFormatting sqref="AI22:AI91">
    <cfRule type="expression" dxfId="39" priority="40">
      <formula>IF(AND($A22&lt;$A$18+1,$A22&lt;&gt;0)=TRUE,TRUE,FALSE)</formula>
    </cfRule>
  </conditionalFormatting>
  <conditionalFormatting sqref="AI22:AI91">
    <cfRule type="expression" dxfId="38" priority="39">
      <formula>IF(AND($B22=$B23,$A22&lt;&gt;0)=TRUE,TRUE,FALSE)</formula>
    </cfRule>
  </conditionalFormatting>
  <conditionalFormatting sqref="AI22:AI91">
    <cfRule type="expression" dxfId="37" priority="38">
      <formula>IF(AND($B22&lt;&gt;$B23,$A22&lt;&gt;0)=TRUE,TRUE,FALSE)</formula>
    </cfRule>
  </conditionalFormatting>
  <conditionalFormatting sqref="AH22:AH91">
    <cfRule type="expression" dxfId="36" priority="37">
      <formula>IF($A22=0,TRUE,FALSE)</formula>
    </cfRule>
  </conditionalFormatting>
  <conditionalFormatting sqref="AH22:AH91">
    <cfRule type="expression" dxfId="35" priority="36">
      <formula>IF(AND($A22&lt;$A$18+1,$A22&lt;&gt;0)=TRUE,TRUE,FALSE)</formula>
    </cfRule>
  </conditionalFormatting>
  <conditionalFormatting sqref="AH22:AH91">
    <cfRule type="expression" dxfId="34" priority="35">
      <formula>IF(AND($B22=$B23,$A22&lt;&gt;0)=TRUE,TRUE,FALSE)</formula>
    </cfRule>
  </conditionalFormatting>
  <conditionalFormatting sqref="AH22:AH91">
    <cfRule type="expression" dxfId="33" priority="34">
      <formula>IF(AND($B22&lt;&gt;$B23,$A22&lt;&gt;0)=TRUE,TRUE,FALSE)</formula>
    </cfRule>
  </conditionalFormatting>
  <conditionalFormatting sqref="AP22:AP91">
    <cfRule type="expression" dxfId="32" priority="33">
      <formula>IF($A22=0,TRUE,FALSE)</formula>
    </cfRule>
  </conditionalFormatting>
  <conditionalFormatting sqref="AP22:AP91">
    <cfRule type="expression" dxfId="31" priority="32">
      <formula>IF(AND($A22&lt;$A$18+1,$A22&lt;&gt;0)=TRUE,TRUE,FALSE)</formula>
    </cfRule>
  </conditionalFormatting>
  <conditionalFormatting sqref="AP22:AP91">
    <cfRule type="expression" dxfId="30" priority="31">
      <formula>IF(AND($B22=$B23,$A22&lt;&gt;0)=TRUE,TRUE,FALSE)</formula>
    </cfRule>
  </conditionalFormatting>
  <conditionalFormatting sqref="AP22:AP91">
    <cfRule type="expression" dxfId="29" priority="30">
      <formula>IF(AND($B22&lt;&gt;$B23,$A22&lt;&gt;0)=TRUE,TRUE,FALSE)</formula>
    </cfRule>
  </conditionalFormatting>
  <conditionalFormatting sqref="AO22:AO91">
    <cfRule type="expression" dxfId="28" priority="29">
      <formula>IF($A22=0,TRUE,FALSE)</formula>
    </cfRule>
  </conditionalFormatting>
  <conditionalFormatting sqref="AO22:AO91">
    <cfRule type="expression" dxfId="27" priority="28">
      <formula>IF(AND($B22=$B23,$A22&lt;&gt;0)=TRUE,TRUE,FALSE)</formula>
    </cfRule>
  </conditionalFormatting>
  <conditionalFormatting sqref="AO22:AO91">
    <cfRule type="expression" dxfId="26" priority="27">
      <formula>IF(AND($B22&lt;&gt;$B23,$A22&lt;&gt;0)=TRUE,TRUE,FALSE)</formula>
    </cfRule>
  </conditionalFormatting>
  <conditionalFormatting sqref="AO22:AO91">
    <cfRule type="expression" dxfId="25" priority="26">
      <formula>IF(AND($A22&lt;$A$18+1,$A22&lt;&gt;0)=TRUE,TRUE,FALSE)</formula>
    </cfRule>
  </conditionalFormatting>
  <conditionalFormatting sqref="AK22:AK91">
    <cfRule type="expression" dxfId="24" priority="25">
      <formula>IF($A22=0,TRUE,FALSE)</formula>
    </cfRule>
  </conditionalFormatting>
  <conditionalFormatting sqref="AK22:AK91">
    <cfRule type="expression" dxfId="23" priority="24">
      <formula>IF(AND($A22&lt;$A$18+1,$A22&lt;&gt;0)=TRUE,TRUE,FALSE)</formula>
    </cfRule>
  </conditionalFormatting>
  <conditionalFormatting sqref="AK22:AK91">
    <cfRule type="expression" dxfId="22" priority="23">
      <formula>IF(AND($B22=$B23,$A22&lt;&gt;0)=TRUE,TRUE,FALSE)</formula>
    </cfRule>
  </conditionalFormatting>
  <conditionalFormatting sqref="AK22:AK91">
    <cfRule type="expression" dxfId="21" priority="22">
      <formula>IF(AND($B22&lt;&gt;$B23,$A22&lt;&gt;0)=TRUE,TRUE,FALSE)</formula>
    </cfRule>
  </conditionalFormatting>
  <conditionalFormatting sqref="AL22:AL91">
    <cfRule type="expression" dxfId="20" priority="21">
      <formula>IF($A22=0,TRUE,FALSE)</formula>
    </cfRule>
  </conditionalFormatting>
  <conditionalFormatting sqref="AL22:AL91">
    <cfRule type="expression" dxfId="19" priority="20">
      <formula>IF(AND($A22&lt;$A$18+1,$A22&lt;&gt;0)=TRUE,TRUE,FALSE)</formula>
    </cfRule>
  </conditionalFormatting>
  <conditionalFormatting sqref="AL22:AL91">
    <cfRule type="expression" dxfId="18" priority="19">
      <formula>IF(AND($B22=$B23,$A22&lt;&gt;0)=TRUE,TRUE,FALSE)</formula>
    </cfRule>
  </conditionalFormatting>
  <conditionalFormatting sqref="AL22:AL91">
    <cfRule type="expression" dxfId="17" priority="18">
      <formula>IF(AND($B22&lt;&gt;$B23,$A22&lt;&gt;0)=TRUE,TRUE,FALSE)</formula>
    </cfRule>
  </conditionalFormatting>
  <conditionalFormatting sqref="BC23:BC91">
    <cfRule type="expression" dxfId="16" priority="17">
      <formula>IF($BD23=0,TRUE,FALSE)</formula>
    </cfRule>
  </conditionalFormatting>
  <conditionalFormatting sqref="BC22:BC91">
    <cfRule type="expression" dxfId="15" priority="16">
      <formula>IF($A22&gt;$A$18,TRUE,FALSE)</formula>
    </cfRule>
  </conditionalFormatting>
  <conditionalFormatting sqref="BC22:BC91">
    <cfRule type="expression" dxfId="14" priority="15">
      <formula>IF($BD22=0,TRUE,FALSE)</formula>
    </cfRule>
  </conditionalFormatting>
  <conditionalFormatting sqref="AT22:AT91">
    <cfRule type="expression" dxfId="13" priority="14">
      <formula>IF($A22&gt;$A$18,TRUE,FALSE)</formula>
    </cfRule>
  </conditionalFormatting>
  <conditionalFormatting sqref="AR22:AT22 AR23:AS43 AT23:AT91">
    <cfRule type="expression" dxfId="12" priority="13">
      <formula>IF($BD22=0,TRUE,FALSE)</formula>
    </cfRule>
  </conditionalFormatting>
  <conditionalFormatting sqref="AS22:AT91 AW22:AY91">
    <cfRule type="expression" dxfId="11" priority="12">
      <formula>IF(AND($BD22&lt;&gt;0,$BD23=0)=TRUE,TRUE,FALSE)</formula>
    </cfRule>
  </conditionalFormatting>
  <conditionalFormatting sqref="AS22:AS91">
    <cfRule type="expression" dxfId="10" priority="11">
      <formula>IF(AND($BD22&lt;$A$16+1,$BD22&lt;&gt;0)=TRUE,TRUE,FALSE)</formula>
    </cfRule>
  </conditionalFormatting>
  <conditionalFormatting sqref="AV22:AV43">
    <cfRule type="expression" dxfId="9" priority="10">
      <formula>IF($BD22=0,TRUE,FALSE)</formula>
    </cfRule>
  </conditionalFormatting>
  <conditionalFormatting sqref="AV22:AV91">
    <cfRule type="expression" dxfId="8" priority="9">
      <formula>IF(AND($BD22&lt;&gt;0,$BD23=0)=TRUE,TRUE,FALSE)</formula>
    </cfRule>
  </conditionalFormatting>
  <conditionalFormatting sqref="AV22:AV91">
    <cfRule type="expression" dxfId="7" priority="8">
      <formula>IF(AND($BD22&lt;$A$16+1,$BD22&lt;&gt;0)=TRUE,TRUE,FALSE)</formula>
    </cfRule>
  </conditionalFormatting>
  <conditionalFormatting sqref="BE22:BE43">
    <cfRule type="expression" dxfId="6" priority="7">
      <formula>IF($BD22=0,TRUE,FALSE)</formula>
    </cfRule>
  </conditionalFormatting>
  <conditionalFormatting sqref="BE22:BE91">
    <cfRule type="expression" dxfId="5" priority="6">
      <formula>IF(AND($BD22&lt;&gt;0,$BD23=0)=TRUE,TRUE,FALSE)</formula>
    </cfRule>
  </conditionalFormatting>
  <conditionalFormatting sqref="BE22:BE91">
    <cfRule type="expression" dxfId="4" priority="5">
      <formula>IF(AND($BD22&lt;$A$16+1,$BD22&lt;&gt;0)=TRUE,TRUE,FALSE)</formula>
    </cfRule>
  </conditionalFormatting>
  <conditionalFormatting sqref="BF22:BF91">
    <cfRule type="expression" dxfId="3" priority="4">
      <formula>IF(AND($BD22&lt;$A$16+1,$BD22&lt;&gt;0)=TRUE,TRUE,FALSE)</formula>
    </cfRule>
  </conditionalFormatting>
  <conditionalFormatting sqref="BF22:BF91">
    <cfRule type="expression" dxfId="2" priority="3">
      <formula>IF($A22&gt;$A$18,TRUE,FALSE)</formula>
    </cfRule>
  </conditionalFormatting>
  <conditionalFormatting sqref="BF22:BF91">
    <cfRule type="expression" dxfId="1" priority="2">
      <formula>IF($BD22=0,TRUE,FALSE)</formula>
    </cfRule>
  </conditionalFormatting>
  <conditionalFormatting sqref="BF22:BF91">
    <cfRule type="expression" dxfId="0" priority="1">
      <formula>IF(AND($BD22&lt;&gt;0,$BD23=0)=TRUE,TRUE,FALSE)</formula>
    </cfRule>
  </conditionalFormatting>
  <dataValidations count="2">
    <dataValidation type="list" allowBlank="1" showInputMessage="1" showErrorMessage="1" sqref="G8">
      <formula1>saison</formula1>
    </dataValidation>
    <dataValidation type="list" allowBlank="1" showInputMessage="1" showErrorMessage="1" sqref="G6">
      <formula1>typologie</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Introduction</vt:lpstr>
      <vt:lpstr>Mode d'emploi</vt:lpstr>
      <vt:lpstr>Catégories</vt:lpstr>
      <vt:lpstr>Résultats</vt:lpstr>
      <vt:lpstr>Echantillon (1)</vt:lpstr>
      <vt:lpstr>Echantillon (2)</vt:lpstr>
      <vt:lpstr>Echantillon (3)</vt:lpstr>
      <vt:lpstr>Echantillon (4)</vt:lpstr>
      <vt:lpstr>Echantillon (5)</vt:lpstr>
      <vt:lpstr>Echantillon (6)</vt:lpstr>
      <vt:lpstr>Echantillon (7)</vt:lpstr>
      <vt:lpstr>Echantillon (8)</vt:lpstr>
      <vt:lpstr>Echantillon (9)</vt:lpstr>
      <vt:lpstr>Echantillon (10)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2016-07-06T08:39:27Z</dcterms:modified>
</cp:coreProperties>
</file>